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120" yWindow="500" windowWidth="25600" windowHeight="14120" tabRatio="733" activeTab="0"/>
  </bookViews>
  <sheets>
    <sheet name="Ranglijst" sheetId="1" r:id="rId1"/>
    <sheet name="Top 5" sheetId="2" r:id="rId2"/>
    <sheet name="VLOTEN" sheetId="3" r:id="rId3"/>
    <sheet name="Adelskalenderen" sheetId="4" r:id="rId4"/>
  </sheets>
  <definedNames>
    <definedName name="_xlnm._FilterDatabase" localSheetId="3" hidden="1">'Adelskalenderen'!$C$2:$BE$76</definedName>
    <definedName name="_xlnm._FilterDatabase" localSheetId="0" hidden="1">'Ranglijst'!$A$4:$HK$48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D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C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<sst xmlns="http://schemas.openxmlformats.org/spreadsheetml/2006/main" count="441" uniqueCount="226">
  <si>
    <t>IOU</t>
  </si>
  <si>
    <t>RANGLIJST</t>
  </si>
  <si>
    <t xml:space="preserve"> </t>
  </si>
  <si>
    <t>totaal excl bonus</t>
  </si>
  <si>
    <t>totaal 5 beste wedtrijden</t>
  </si>
  <si>
    <t>bonus punten</t>
  </si>
  <si>
    <t>totaal ranglijst</t>
  </si>
  <si>
    <t>TOP 5 Vloten (Beste 4 zeilers)</t>
  </si>
  <si>
    <t>Punten vs Categorie (NL IOU)</t>
  </si>
  <si>
    <t>zeilnr.</t>
  </si>
  <si>
    <t>naam</t>
  </si>
  <si>
    <t>Aantal</t>
  </si>
  <si>
    <t>vloot</t>
  </si>
  <si>
    <t>regio</t>
  </si>
  <si>
    <t>Status</t>
  </si>
  <si>
    <t>Rookie</t>
  </si>
  <si>
    <t>Totaal</t>
  </si>
  <si>
    <t>b</t>
  </si>
  <si>
    <t>BESTE 5 ex bonus</t>
  </si>
  <si>
    <t>Belter</t>
  </si>
  <si>
    <t>Friesland</t>
  </si>
  <si>
    <t>Nieuwkoop</t>
  </si>
  <si>
    <t>Reeuwijk</t>
  </si>
  <si>
    <t>Rotterdam</t>
  </si>
  <si>
    <t>Spiegelplas</t>
  </si>
  <si>
    <t>Zuid</t>
  </si>
  <si>
    <t>Zuidlaardermeer</t>
  </si>
  <si>
    <t>Algemeen</t>
  </si>
  <si>
    <t>Master</t>
  </si>
  <si>
    <t>Senior</t>
  </si>
  <si>
    <t>Young Rider</t>
  </si>
  <si>
    <t>Regatta Runner</t>
  </si>
  <si>
    <t>ptn</t>
  </si>
  <si>
    <t>*</t>
  </si>
  <si>
    <t>Thies Bosch</t>
  </si>
  <si>
    <t/>
  </si>
  <si>
    <t>Jan ten Hoeve</t>
  </si>
  <si>
    <t>Jan Willem van den Hondel</t>
  </si>
  <si>
    <t>Onno Yntema</t>
  </si>
  <si>
    <t>Luuk Kuijper</t>
  </si>
  <si>
    <t>Luut de Zee</t>
  </si>
  <si>
    <t>Bart de Zee</t>
  </si>
  <si>
    <t>NED 17</t>
  </si>
  <si>
    <t>Ton Op de Weegh</t>
  </si>
  <si>
    <t>Fedde Sonnema</t>
  </si>
  <si>
    <t>Maarten Versluis</t>
  </si>
  <si>
    <t>Joop de Jong</t>
  </si>
  <si>
    <t>Jan de Best</t>
  </si>
  <si>
    <t>Maurice Schonk</t>
  </si>
  <si>
    <t>NED 651</t>
  </si>
  <si>
    <t>Wessel Kuik</t>
  </si>
  <si>
    <t>Timo Weda</t>
  </si>
  <si>
    <t>Willem Overtoom</t>
  </si>
  <si>
    <t>Rob Wapenaar</t>
  </si>
  <si>
    <t>NED 678</t>
  </si>
  <si>
    <t>Ed van der Steene</t>
  </si>
  <si>
    <t>Siep Schukken</t>
  </si>
  <si>
    <t>Sybrand Vochteloo</t>
  </si>
  <si>
    <t>Jan van Amerongen</t>
  </si>
  <si>
    <t>Henri Boere</t>
  </si>
  <si>
    <t>Max Visser</t>
  </si>
  <si>
    <t>NED 680</t>
  </si>
  <si>
    <t>Arno Start</t>
  </si>
  <si>
    <t>Fred Schaaf</t>
  </si>
  <si>
    <t>Joep ten Brink</t>
  </si>
  <si>
    <t>Hans de Haas</t>
  </si>
  <si>
    <t>Jeroen Mickers</t>
  </si>
  <si>
    <t>Dirk Zwitser</t>
  </si>
  <si>
    <t>NED 516</t>
  </si>
  <si>
    <t>Michiel Eijsink</t>
  </si>
  <si>
    <t>NED 652</t>
  </si>
  <si>
    <t>Klaas de Boer</t>
  </si>
  <si>
    <t>Jan Krom</t>
  </si>
  <si>
    <t>Ward Boersma</t>
  </si>
  <si>
    <t>Rob Aukema</t>
  </si>
  <si>
    <t>Titus Brandsma</t>
  </si>
  <si>
    <t>Fokko Ringnalda</t>
  </si>
  <si>
    <t>Herman van Eijk</t>
  </si>
  <si>
    <t>Hotze Braaksma</t>
  </si>
  <si>
    <t>NED 512</t>
  </si>
  <si>
    <t>Bouwe Bouma</t>
  </si>
  <si>
    <t>Wim van der Wal</t>
  </si>
  <si>
    <t>Cock van der Leden</t>
  </si>
  <si>
    <t>Pier Thomas Meintema</t>
  </si>
  <si>
    <t>Friso Por</t>
  </si>
  <si>
    <t>Wim Wobbes</t>
  </si>
  <si>
    <t>NED 585</t>
  </si>
  <si>
    <t>Sander Prins</t>
  </si>
  <si>
    <t>Marc Heijke</t>
  </si>
  <si>
    <t>Titus Bruggink</t>
  </si>
  <si>
    <t>Wim Bijlsma</t>
  </si>
  <si>
    <t>Timo Scharleman</t>
  </si>
  <si>
    <t>Robert Numan</t>
  </si>
  <si>
    <t>NED 384</t>
  </si>
  <si>
    <t>Eric Kiebert</t>
  </si>
  <si>
    <t>NED 479</t>
  </si>
  <si>
    <t>Kees Buitendijk</t>
  </si>
  <si>
    <t>Fred Donk-Linschoten</t>
  </si>
  <si>
    <t>Onno Klazinga</t>
  </si>
  <si>
    <t>Vincent van Leeuwen</t>
  </si>
  <si>
    <t>Thees Scheen</t>
  </si>
  <si>
    <t>Stefan de Vries</t>
  </si>
  <si>
    <t>Ronald de Vries</t>
  </si>
  <si>
    <t>Reinout Plaatje</t>
  </si>
  <si>
    <t>NED 686</t>
  </si>
  <si>
    <t>Max Blom</t>
  </si>
  <si>
    <t>Martin Baas</t>
  </si>
  <si>
    <t>Henk Mik</t>
  </si>
  <si>
    <t>Henk de Groot</t>
  </si>
  <si>
    <t>Ben Tijssen</t>
  </si>
  <si>
    <t>NED 543</t>
  </si>
  <si>
    <t>Plaats</t>
  </si>
  <si>
    <t>Overall</t>
  </si>
  <si>
    <t>Vloot</t>
  </si>
  <si>
    <t>VLOOT</t>
  </si>
  <si>
    <t>Ranking</t>
  </si>
  <si>
    <t>Belterwiede</t>
  </si>
  <si>
    <t>Kralingen</t>
  </si>
  <si>
    <t>Zuidlaren</t>
  </si>
  <si>
    <t>Naam</t>
  </si>
  <si>
    <t>All time ranking</t>
  </si>
  <si>
    <t>PTN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</si>
  <si>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</si>
  <si>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</si>
  <si>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</si>
  <si>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</si>
  <si>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</si>
  <si>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</si>
  <si>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</si>
  <si>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</si>
  <si>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</si>
  <si>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</si>
  <si>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</si>
  <si>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</si>
  <si>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</si>
  <si>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</si>
  <si>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</si>
  <si>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</si>
  <si>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</si>
  <si>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</si>
  <si>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</si>
  <si>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Rob Breur</t>
  </si>
  <si>
    <t>Hans Iliohan</t>
  </si>
  <si>
    <t>Jan Jellema</t>
  </si>
  <si>
    <t>Dolf Peet</t>
  </si>
  <si>
    <t>Gerard ter Heide</t>
  </si>
  <si>
    <t>Eddie Rietveld</t>
  </si>
  <si>
    <t>Lex Gooijer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</si>
  <si>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</si>
  <si>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</si>
  <si>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</si>
  <si>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</si>
  <si>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</si>
  <si>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</si>
  <si>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</si>
  <si>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</si>
  <si>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</si>
  <si>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</si>
  <si>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</si>
  <si>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</si>
  <si>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</si>
  <si>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Paashaas</t>
  </si>
  <si>
    <t>Voorjaarswedstrijden</t>
  </si>
  <si>
    <t>Heeg</t>
  </si>
  <si>
    <t>Gouwe Ouwe</t>
  </si>
  <si>
    <t>Bossche Bollen</t>
  </si>
  <si>
    <t>Ertveldplas</t>
  </si>
  <si>
    <t>OVK</t>
  </si>
  <si>
    <t>Zilvermeer</t>
  </si>
  <si>
    <t>ZZ-Cup</t>
  </si>
  <si>
    <t>IOK Oostenrijk</t>
  </si>
  <si>
    <t>ONK Sprint Zilveren Spiegel</t>
  </si>
  <si>
    <t>IDM</t>
  </si>
  <si>
    <t>Vrijbuiter</t>
  </si>
  <si>
    <t>Loosdrecht</t>
  </si>
  <si>
    <t>EURO</t>
  </si>
  <si>
    <t xml:space="preserve">ONK  </t>
  </si>
  <si>
    <t>Herfstwedstrijden</t>
  </si>
  <si>
    <t>Langweer</t>
  </si>
  <si>
    <t>Biercup</t>
  </si>
  <si>
    <t>Finale</t>
  </si>
  <si>
    <t>Reserve</t>
  </si>
  <si>
    <t>Mark Tichgelaar</t>
  </si>
  <si>
    <t>Wolfgangersee</t>
  </si>
  <si>
    <t>Braassem</t>
  </si>
  <si>
    <t>Muritz</t>
  </si>
  <si>
    <t>Cor Visser</t>
  </si>
  <si>
    <t>Bart van den Hondel</t>
  </si>
  <si>
    <t>NED 68</t>
  </si>
  <si>
    <t>NED 8</t>
  </si>
  <si>
    <t>NED 627</t>
  </si>
  <si>
    <t>Niet-lid</t>
  </si>
  <si>
    <t>X</t>
  </si>
  <si>
    <t>Zwitserland</t>
  </si>
  <si>
    <t>Geert Couperus</t>
  </si>
  <si>
    <t>NED 696</t>
  </si>
  <si>
    <t>NED 675</t>
  </si>
  <si>
    <t>NED 521</t>
  </si>
  <si>
    <t>NED 658</t>
  </si>
  <si>
    <t>NED 640</t>
  </si>
  <si>
    <t>NED 16</t>
  </si>
  <si>
    <t>NED 630</t>
  </si>
  <si>
    <t>NED 631</t>
  </si>
  <si>
    <t>NED 688</t>
  </si>
  <si>
    <t>NED 563</t>
  </si>
  <si>
    <t>NED 659</t>
  </si>
  <si>
    <t>NED 693</t>
  </si>
  <si>
    <t>NED 11</t>
  </si>
  <si>
    <t>NED 577</t>
  </si>
  <si>
    <t>NED 576</t>
  </si>
  <si>
    <t>NED 602</t>
  </si>
  <si>
    <t>NED 662</t>
  </si>
  <si>
    <t>NED 701</t>
  </si>
  <si>
    <t>NED 10</t>
  </si>
  <si>
    <t>NED 101</t>
  </si>
  <si>
    <t>NED 694</t>
  </si>
  <si>
    <t>NED 5</t>
  </si>
  <si>
    <t>NED 472</t>
  </si>
  <si>
    <t>NED 49</t>
  </si>
  <si>
    <t>NED 612</t>
  </si>
  <si>
    <t>NED 558</t>
  </si>
  <si>
    <t>NED 31</t>
  </si>
  <si>
    <t>NED 671</t>
  </si>
  <si>
    <t>NED 690</t>
  </si>
  <si>
    <t>6 mei 2024</t>
  </si>
  <si>
    <t>Regatta Runners ex aequo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</si>
</sst>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64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3"/>
      <name val="Lucida Grande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b/>
      <sz val="10"/>
      <color indexed="12"/>
      <name val="Arial"/>
      <family val="2"/>
    </font>
    <font>
      <sz val="10"/>
      <color indexed="2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8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b/>
      <sz val="11"/>
      <color rgb="FFFFFFFF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57" fillId="0" borderId="0" xfId="57" applyFont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58" fillId="26" borderId="11" xfId="39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8" fillId="26" borderId="0" xfId="39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8" fillId="26" borderId="0" xfId="39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1" fontId="5" fillId="0" borderId="17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1" fontId="6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1" fontId="5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1" fontId="5" fillId="6" borderId="18" xfId="0" applyNumberFormat="1" applyFont="1" applyFill="1" applyBorder="1" applyAlignment="1">
      <alignment/>
    </xf>
    <xf numFmtId="0" fontId="5" fillId="6" borderId="18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" fontId="7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left"/>
    </xf>
    <xf numFmtId="0" fontId="58" fillId="0" borderId="11" xfId="39" applyFont="1" applyFill="1" applyBorder="1" applyAlignment="1">
      <alignment vertical="center" wrapText="1"/>
    </xf>
    <xf numFmtId="2" fontId="5" fillId="6" borderId="19" xfId="0" applyNumberFormat="1" applyFont="1" applyFill="1" applyBorder="1" applyAlignment="1">
      <alignment vertical="center" wrapText="1"/>
    </xf>
    <xf numFmtId="2" fontId="5" fillId="6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top" wrapText="1"/>
    </xf>
    <xf numFmtId="0" fontId="11" fillId="34" borderId="23" xfId="0" applyFont="1" applyFill="1" applyBorder="1" applyAlignment="1">
      <alignment horizontal="left" vertical="center"/>
    </xf>
    <xf numFmtId="0" fontId="59" fillId="36" borderId="24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1" fontId="5" fillId="6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16" fontId="5" fillId="0" borderId="26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16" fontId="5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1" fontId="5" fillId="0" borderId="26" xfId="0" applyNumberFormat="1" applyFont="1" applyBorder="1" applyAlignment="1">
      <alignment horizontal="center" vertical="center" textRotation="90" wrapText="1"/>
    </xf>
    <xf numFmtId="1" fontId="5" fillId="0" borderId="17" xfId="0" applyNumberFormat="1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90"/>
    </xf>
    <xf numFmtId="0" fontId="58" fillId="26" borderId="27" xfId="39" applyFont="1" applyBorder="1" applyAlignment="1">
      <alignment horizontal="center" vertical="center" textRotation="90"/>
    </xf>
    <xf numFmtId="0" fontId="58" fillId="26" borderId="18" xfId="39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19" xfId="0" applyFont="1" applyBorder="1" applyAlignment="1">
      <alignment horizontal="center" textRotation="90"/>
    </xf>
    <xf numFmtId="0" fontId="61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0" fontId="11" fillId="34" borderId="1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textRotation="90" wrapText="1"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0" fontId="5" fillId="0" borderId="13" xfId="0" applyFont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34" borderId="29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/>
    </xf>
    <xf numFmtId="0" fontId="59" fillId="36" borderId="25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11" fillId="37" borderId="21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  <xf numFmtId="16" fontId="5" fillId="0" borderId="27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6" fontId="5" fillId="6" borderId="17" xfId="0" applyNumberFormat="1" applyFont="1" applyFill="1" applyBorder="1" applyAlignment="1">
      <alignment horizontal="center"/>
    </xf>
    <xf numFmtId="16" fontId="5" fillId="6" borderId="0" xfId="0" applyNumberFormat="1" applyFont="1" applyFill="1" applyBorder="1" applyAlignment="1">
      <alignment horizontal="center"/>
    </xf>
    <xf numFmtId="16" fontId="5" fillId="6" borderId="18" xfId="0" applyNumberFormat="1" applyFont="1" applyFill="1" applyBorder="1" applyAlignment="1">
      <alignment horizontal="center"/>
    </xf>
    <xf numFmtId="16" fontId="5" fillId="38" borderId="18" xfId="0" applyNumberFormat="1" applyFont="1" applyFill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5" fontId="0" fillId="0" borderId="0" xfId="0" applyNumberFormat="1" applyFont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="150" zoomScaleNormal="150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BB1" sqref="S1:BB16384"/>
    </sheetView>
  </sheetViews>
  <sheetFormatPr defaultColWidth="6.83203125" defaultRowHeight="11.25"/>
  <cols>
    <col min="1" max="1" width="15.66015625" style="24" customWidth="1"/>
    <col min="2" max="2" width="13.5" style="145" bestFit="1" customWidth="1"/>
    <col min="3" max="3" width="37.66015625" style="36" bestFit="1" customWidth="1"/>
    <col min="4" max="4" width="4.66015625" style="51" bestFit="1" customWidth="1"/>
    <col min="5" max="5" width="20.66015625" style="36" bestFit="1" customWidth="1"/>
    <col min="6" max="6" width="5" style="26" bestFit="1" customWidth="1"/>
    <col min="7" max="7" width="10" style="68" bestFit="1" customWidth="1"/>
    <col min="8" max="8" width="8" style="158" bestFit="1" customWidth="1"/>
    <col min="9" max="9" width="7.66015625" style="48" bestFit="1" customWidth="1"/>
    <col min="10" max="10" width="12.5" style="126" customWidth="1"/>
    <col min="11" max="11" width="2.5" style="38" hidden="1" customWidth="1"/>
    <col min="12" max="12" width="8.16015625" style="40" customWidth="1"/>
    <col min="13" max="13" width="13.66015625" style="58" customWidth="1"/>
    <col min="14" max="14" width="3" style="15" hidden="1" customWidth="1"/>
    <col min="15" max="15" width="8.16015625" style="29" customWidth="1"/>
    <col min="16" max="16" width="11.5" style="126" customWidth="1"/>
    <col min="17" max="17" width="6.66015625" style="38" hidden="1" customWidth="1"/>
    <col min="18" max="18" width="10" style="40" customWidth="1"/>
    <col min="19" max="19" width="13.66015625" style="29" hidden="1" customWidth="1"/>
    <col min="20" max="20" width="3" style="15" hidden="1" customWidth="1"/>
    <col min="21" max="21" width="10" style="29" hidden="1" customWidth="1"/>
    <col min="22" max="22" width="11.5" style="41" hidden="1" customWidth="1"/>
    <col min="23" max="23" width="3" style="38" hidden="1" customWidth="1"/>
    <col min="24" max="24" width="10" style="40" hidden="1" customWidth="1"/>
    <col min="25" max="25" width="13.66015625" style="29" hidden="1" customWidth="1"/>
    <col min="26" max="26" width="3" style="15" hidden="1" customWidth="1"/>
    <col min="27" max="27" width="10" style="29" hidden="1" customWidth="1"/>
    <col min="28" max="28" width="11.5" style="41" hidden="1" customWidth="1"/>
    <col min="29" max="29" width="3" style="38" hidden="1" customWidth="1"/>
    <col min="30" max="30" width="10" style="40" hidden="1" customWidth="1"/>
    <col min="31" max="31" width="12.16015625" style="29" hidden="1" customWidth="1"/>
    <col min="32" max="32" width="3" style="15" hidden="1" customWidth="1"/>
    <col min="33" max="33" width="7.66015625" style="29" hidden="1" customWidth="1"/>
    <col min="34" max="34" width="11.5" style="41" hidden="1" customWidth="1"/>
    <col min="35" max="35" width="3" style="38" hidden="1" customWidth="1"/>
    <col min="36" max="36" width="10" style="40" hidden="1" customWidth="1"/>
    <col min="37" max="37" width="13.66015625" style="29" hidden="1" customWidth="1"/>
    <col min="38" max="38" width="3" style="15" hidden="1" customWidth="1"/>
    <col min="39" max="39" width="10" style="29" hidden="1" customWidth="1"/>
    <col min="40" max="40" width="11.5" style="41" hidden="1" customWidth="1"/>
    <col min="41" max="41" width="3" style="38" hidden="1" customWidth="1"/>
    <col min="42" max="42" width="10" style="40" hidden="1" customWidth="1"/>
    <col min="43" max="43" width="10.66015625" style="29" hidden="1" customWidth="1"/>
    <col min="44" max="44" width="3" style="15" hidden="1" customWidth="1"/>
    <col min="45" max="45" width="10" style="29" hidden="1" customWidth="1"/>
    <col min="46" max="46" width="11.5" style="41" hidden="1" customWidth="1"/>
    <col min="47" max="47" width="3" style="38" hidden="1" customWidth="1"/>
    <col min="48" max="48" width="10" style="40" hidden="1" customWidth="1"/>
    <col min="49" max="49" width="10.66015625" style="29" hidden="1" customWidth="1"/>
    <col min="50" max="50" width="3" style="15" hidden="1" customWidth="1"/>
    <col min="51" max="51" width="10" style="29" hidden="1" customWidth="1"/>
    <col min="52" max="52" width="11.5" style="41" hidden="1" customWidth="1"/>
    <col min="53" max="53" width="3" style="38" hidden="1" customWidth="1"/>
    <col min="54" max="54" width="10" style="40" hidden="1" customWidth="1"/>
    <col min="55" max="55" width="10.66015625" style="29" hidden="1" customWidth="1"/>
    <col min="56" max="56" width="3" style="15" hidden="1" customWidth="1"/>
    <col min="57" max="57" width="10" style="29" hidden="1" customWidth="1"/>
    <col min="58" max="58" width="11.5" style="41" hidden="1" customWidth="1"/>
    <col min="59" max="59" width="3" style="38" hidden="1" customWidth="1"/>
    <col min="60" max="60" width="10" style="40" hidden="1" customWidth="1"/>
    <col min="61" max="61" width="10.66015625" style="29" hidden="1" customWidth="1"/>
    <col min="62" max="62" width="3" style="15" hidden="1" customWidth="1"/>
    <col min="63" max="63" width="10" style="29" hidden="1" customWidth="1"/>
    <col min="64" max="64" width="11.5" style="41" hidden="1" customWidth="1"/>
    <col min="65" max="65" width="3" style="38" hidden="1" customWidth="1"/>
    <col min="66" max="66" width="10" style="40" hidden="1" customWidth="1"/>
    <col min="67" max="67" width="10.66015625" style="29" hidden="1" customWidth="1"/>
    <col min="68" max="68" width="3" style="15" hidden="1" customWidth="1"/>
    <col min="69" max="69" width="9.66015625" style="29" hidden="1" customWidth="1"/>
    <col min="70" max="70" width="14" style="33" customWidth="1"/>
    <col min="71" max="71" width="10.5" style="16" customWidth="1"/>
    <col min="72" max="72" width="2.66015625" style="16" hidden="1" customWidth="1"/>
    <col min="73" max="73" width="8.5" style="13" customWidth="1"/>
    <col min="74" max="74" width="9" style="34" customWidth="1"/>
    <col min="75" max="95" width="7.66015625" style="35" hidden="1" customWidth="1"/>
    <col min="96" max="96" width="12" style="32" hidden="1" customWidth="1"/>
    <col min="97" max="97" width="7.66015625" style="58" hidden="1" customWidth="1"/>
    <col min="98" max="98" width="9.16015625" style="58" hidden="1" customWidth="1"/>
    <col min="99" max="100" width="7.66015625" style="58" hidden="1" customWidth="1"/>
    <col min="101" max="102" width="9.16015625" style="76" hidden="1" customWidth="1"/>
    <col min="103" max="104" width="7.66015625" style="76" hidden="1" customWidth="1"/>
    <col min="105" max="105" width="5.5" style="1" hidden="1" customWidth="1"/>
    <col min="106" max="106" width="6.5" style="1" hidden="1" customWidth="1"/>
    <col min="107" max="108" width="6.5" style="76" hidden="1" customWidth="1"/>
    <col min="109" max="109" width="8" style="76" hidden="1" customWidth="1"/>
    <col min="110" max="110" width="5.16015625" style="76" hidden="1" customWidth="1"/>
    <col min="111" max="111" width="4.66015625" style="76" hidden="1" customWidth="1"/>
    <col min="112" max="116" width="6.66015625" style="1" customWidth="1"/>
    <col min="117" max="16384" width="6.66015625" style="1" customWidth="1"/>
  </cols>
  <sheetData>
    <row r="1" spans="1:111" s="8" customFormat="1" ht="42" customHeight="1" thickBot="1">
      <c r="A1" s="109">
        <v>2024</v>
      </c>
      <c r="B1" s="109" t="s">
        <v>0</v>
      </c>
      <c r="C1" s="109" t="s">
        <v>1</v>
      </c>
      <c r="D1" s="99" t="s">
        <v>2</v>
      </c>
      <c r="E1" s="97" t="s">
        <v>2</v>
      </c>
      <c r="F1" s="104" t="s">
        <v>2</v>
      </c>
      <c r="G1" s="101" t="s">
        <v>2</v>
      </c>
      <c r="H1" s="103" t="s">
        <v>2</v>
      </c>
      <c r="I1" s="99" t="s">
        <v>2</v>
      </c>
      <c r="J1" s="59" t="s">
        <v>161</v>
      </c>
      <c r="K1" s="157">
        <v>2</v>
      </c>
      <c r="L1" s="42">
        <v>1</v>
      </c>
      <c r="M1" s="89" t="s">
        <v>162</v>
      </c>
      <c r="N1" s="10">
        <v>1</v>
      </c>
      <c r="O1" s="137">
        <v>2</v>
      </c>
      <c r="P1" s="59" t="s">
        <v>164</v>
      </c>
      <c r="Q1" s="157">
        <v>2</v>
      </c>
      <c r="R1" s="42">
        <v>3</v>
      </c>
      <c r="S1" s="89" t="s">
        <v>167</v>
      </c>
      <c r="T1" s="10">
        <v>3</v>
      </c>
      <c r="U1" s="43">
        <v>4</v>
      </c>
      <c r="V1" s="59" t="s">
        <v>165</v>
      </c>
      <c r="W1" s="157">
        <v>2</v>
      </c>
      <c r="X1" s="42">
        <v>5</v>
      </c>
      <c r="Y1" s="89" t="s">
        <v>170</v>
      </c>
      <c r="Z1" s="10">
        <v>3</v>
      </c>
      <c r="AA1" s="43">
        <v>6</v>
      </c>
      <c r="AB1" s="59" t="s">
        <v>175</v>
      </c>
      <c r="AC1" s="157">
        <v>3</v>
      </c>
      <c r="AD1" s="42">
        <v>7</v>
      </c>
      <c r="AE1" s="89" t="s">
        <v>171</v>
      </c>
      <c r="AF1" s="10">
        <v>2</v>
      </c>
      <c r="AG1" s="43">
        <v>8</v>
      </c>
      <c r="AH1" s="59" t="s">
        <v>169</v>
      </c>
      <c r="AI1" s="157">
        <v>1</v>
      </c>
      <c r="AJ1" s="42">
        <v>9</v>
      </c>
      <c r="AK1" s="89" t="s">
        <v>173</v>
      </c>
      <c r="AL1" s="10">
        <v>2</v>
      </c>
      <c r="AM1" s="43">
        <v>10</v>
      </c>
      <c r="AN1" s="59" t="s">
        <v>176</v>
      </c>
      <c r="AO1" s="157">
        <v>1</v>
      </c>
      <c r="AP1" s="42">
        <v>11</v>
      </c>
      <c r="AQ1" s="89" t="s">
        <v>172</v>
      </c>
      <c r="AR1" s="10">
        <v>3</v>
      </c>
      <c r="AS1" s="43">
        <v>12</v>
      </c>
      <c r="AT1" s="59" t="s">
        <v>177</v>
      </c>
      <c r="AU1" s="157">
        <v>1</v>
      </c>
      <c r="AV1" s="42">
        <v>13</v>
      </c>
      <c r="AW1" s="89" t="s">
        <v>179</v>
      </c>
      <c r="AX1" s="10">
        <v>1</v>
      </c>
      <c r="AY1" s="43">
        <v>14</v>
      </c>
      <c r="AZ1" s="59" t="s">
        <v>180</v>
      </c>
      <c r="BA1" s="157">
        <v>2</v>
      </c>
      <c r="BB1" s="42">
        <v>15</v>
      </c>
      <c r="BC1" s="89" t="s">
        <v>181</v>
      </c>
      <c r="BD1" s="10" t="s">
        <v>2</v>
      </c>
      <c r="BE1" s="43">
        <v>16</v>
      </c>
      <c r="BF1" s="59" t="s">
        <v>181</v>
      </c>
      <c r="BG1" s="64" t="s">
        <v>2</v>
      </c>
      <c r="BH1" s="42">
        <v>17</v>
      </c>
      <c r="BI1" s="89" t="s">
        <v>181</v>
      </c>
      <c r="BJ1" s="10" t="s">
        <v>2</v>
      </c>
      <c r="BK1" s="43">
        <v>18</v>
      </c>
      <c r="BL1" s="59" t="s">
        <v>181</v>
      </c>
      <c r="BM1" s="64" t="s">
        <v>2</v>
      </c>
      <c r="BN1" s="42">
        <v>19</v>
      </c>
      <c r="BO1" s="89" t="s">
        <v>181</v>
      </c>
      <c r="BP1" s="10" t="s">
        <v>2</v>
      </c>
      <c r="BQ1" s="43">
        <v>20</v>
      </c>
      <c r="BR1" s="95" t="s">
        <v>3</v>
      </c>
      <c r="BS1" s="87" t="s">
        <v>4</v>
      </c>
      <c r="BT1" s="9"/>
      <c r="BU1" s="87" t="s">
        <v>5</v>
      </c>
      <c r="BV1" s="93" t="s">
        <v>6</v>
      </c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63"/>
      <c r="CR1" s="11"/>
      <c r="CS1" s="163" t="s">
        <v>7</v>
      </c>
      <c r="CT1" s="164"/>
      <c r="CU1" s="164"/>
      <c r="CV1" s="164"/>
      <c r="CW1" s="164"/>
      <c r="CX1" s="164"/>
      <c r="CY1" s="164"/>
      <c r="CZ1" s="165"/>
      <c r="DB1" s="166" t="s">
        <v>8</v>
      </c>
      <c r="DC1" s="167"/>
      <c r="DD1" s="167"/>
      <c r="DE1" s="167"/>
      <c r="DF1" s="167"/>
      <c r="DG1" s="168"/>
    </row>
    <row r="2" spans="1:111" s="5" customFormat="1" ht="30.75" customHeight="1" thickBot="1">
      <c r="A2" s="109" t="s">
        <v>2</v>
      </c>
      <c r="B2" s="144" t="s">
        <v>9</v>
      </c>
      <c r="C2" s="97" t="s">
        <v>10</v>
      </c>
      <c r="D2" s="99" t="s">
        <v>11</v>
      </c>
      <c r="E2" s="97" t="s">
        <v>12</v>
      </c>
      <c r="F2" s="104" t="s">
        <v>13</v>
      </c>
      <c r="G2" s="101" t="s">
        <v>14</v>
      </c>
      <c r="H2" s="159" t="s">
        <v>191</v>
      </c>
      <c r="I2" s="99" t="s">
        <v>16</v>
      </c>
      <c r="J2" s="169" t="s">
        <v>22</v>
      </c>
      <c r="K2" s="170"/>
      <c r="L2" s="171"/>
      <c r="M2" s="172" t="s">
        <v>163</v>
      </c>
      <c r="N2" s="173"/>
      <c r="O2" s="174"/>
      <c r="P2" s="169" t="s">
        <v>117</v>
      </c>
      <c r="Q2" s="170"/>
      <c r="R2" s="171"/>
      <c r="S2" s="172" t="s">
        <v>168</v>
      </c>
      <c r="T2" s="173"/>
      <c r="U2" s="174"/>
      <c r="V2" s="169" t="s">
        <v>166</v>
      </c>
      <c r="W2" s="170"/>
      <c r="X2" s="171"/>
      <c r="Y2" s="172" t="s">
        <v>183</v>
      </c>
      <c r="Z2" s="173"/>
      <c r="AA2" s="174"/>
      <c r="AB2" s="169" t="s">
        <v>193</v>
      </c>
      <c r="AC2" s="170"/>
      <c r="AD2" s="171"/>
      <c r="AE2" s="172" t="s">
        <v>24</v>
      </c>
      <c r="AF2" s="173"/>
      <c r="AG2" s="174"/>
      <c r="AH2" s="169" t="s">
        <v>118</v>
      </c>
      <c r="AI2" s="170"/>
      <c r="AJ2" s="171"/>
      <c r="AK2" s="172" t="s">
        <v>174</v>
      </c>
      <c r="AL2" s="173"/>
      <c r="AM2" s="174"/>
      <c r="AN2" s="169" t="s">
        <v>184</v>
      </c>
      <c r="AO2" s="170"/>
      <c r="AP2" s="171"/>
      <c r="AQ2" s="172" t="s">
        <v>185</v>
      </c>
      <c r="AR2" s="173"/>
      <c r="AS2" s="174"/>
      <c r="AT2" s="169" t="s">
        <v>178</v>
      </c>
      <c r="AU2" s="170"/>
      <c r="AV2" s="171"/>
      <c r="AW2" s="172" t="s">
        <v>116</v>
      </c>
      <c r="AX2" s="173"/>
      <c r="AY2" s="174"/>
      <c r="AZ2" s="169" t="s">
        <v>21</v>
      </c>
      <c r="BA2" s="170"/>
      <c r="BB2" s="171"/>
      <c r="BC2" s="172" t="s">
        <v>181</v>
      </c>
      <c r="BD2" s="173"/>
      <c r="BE2" s="174"/>
      <c r="BF2" s="169" t="s">
        <v>181</v>
      </c>
      <c r="BG2" s="170"/>
      <c r="BH2" s="171"/>
      <c r="BI2" s="172" t="s">
        <v>181</v>
      </c>
      <c r="BJ2" s="173"/>
      <c r="BK2" s="174"/>
      <c r="BL2" s="169" t="s">
        <v>181</v>
      </c>
      <c r="BM2" s="170"/>
      <c r="BN2" s="171"/>
      <c r="BO2" s="172" t="s">
        <v>181</v>
      </c>
      <c r="BP2" s="173"/>
      <c r="BQ2" s="174"/>
      <c r="BR2" s="96"/>
      <c r="BS2" s="88"/>
      <c r="BT2" s="12" t="s">
        <v>17</v>
      </c>
      <c r="BU2" s="88"/>
      <c r="BV2" s="94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87" t="s">
        <v>18</v>
      </c>
      <c r="CR2" s="4"/>
      <c r="CS2" s="160" t="s">
        <v>19</v>
      </c>
      <c r="CT2" s="161" t="s">
        <v>20</v>
      </c>
      <c r="CU2" s="161" t="s">
        <v>21</v>
      </c>
      <c r="CV2" s="161" t="s">
        <v>22</v>
      </c>
      <c r="CW2" s="161" t="s">
        <v>23</v>
      </c>
      <c r="CX2" s="161" t="s">
        <v>24</v>
      </c>
      <c r="CY2" s="161" t="s">
        <v>25</v>
      </c>
      <c r="CZ2" s="162" t="s">
        <v>26</v>
      </c>
      <c r="DA2" s="147"/>
      <c r="DB2" s="78" t="s">
        <v>27</v>
      </c>
      <c r="DC2" s="79" t="s">
        <v>28</v>
      </c>
      <c r="DD2" s="79" t="s">
        <v>29</v>
      </c>
      <c r="DE2" s="118" t="s">
        <v>30</v>
      </c>
      <c r="DF2" s="79" t="s">
        <v>15</v>
      </c>
      <c r="DG2" s="108" t="s">
        <v>31</v>
      </c>
    </row>
    <row r="3" spans="1:111" s="6" customFormat="1" ht="13.5" customHeight="1">
      <c r="A3" s="86"/>
      <c r="B3" s="145"/>
      <c r="C3" s="98"/>
      <c r="D3" s="100"/>
      <c r="E3" s="98"/>
      <c r="F3" s="105"/>
      <c r="G3" s="102"/>
      <c r="H3" s="100"/>
      <c r="I3" s="100"/>
      <c r="J3" s="140">
        <v>45381</v>
      </c>
      <c r="K3" s="141"/>
      <c r="L3" s="142" t="s">
        <v>32</v>
      </c>
      <c r="M3" s="90">
        <v>45409</v>
      </c>
      <c r="N3" s="91"/>
      <c r="O3" s="138" t="s">
        <v>32</v>
      </c>
      <c r="P3" s="140">
        <v>45416</v>
      </c>
      <c r="Q3" s="141"/>
      <c r="R3" s="142" t="s">
        <v>32</v>
      </c>
      <c r="S3" s="90">
        <v>45430</v>
      </c>
      <c r="T3" s="91"/>
      <c r="U3" s="92" t="s">
        <v>32</v>
      </c>
      <c r="V3" s="140">
        <v>45437</v>
      </c>
      <c r="W3" s="141"/>
      <c r="X3" s="143" t="s">
        <v>32</v>
      </c>
      <c r="Y3" s="90">
        <v>45442</v>
      </c>
      <c r="Z3" s="91"/>
      <c r="AA3" s="92" t="s">
        <v>32</v>
      </c>
      <c r="AB3" s="140">
        <v>45448</v>
      </c>
      <c r="AC3" s="141"/>
      <c r="AD3" s="143" t="s">
        <v>32</v>
      </c>
      <c r="AE3" s="90">
        <v>45458</v>
      </c>
      <c r="AF3" s="91"/>
      <c r="AG3" s="92" t="s">
        <v>32</v>
      </c>
      <c r="AH3" s="140">
        <v>45472</v>
      </c>
      <c r="AI3" s="141"/>
      <c r="AJ3" s="143" t="s">
        <v>32</v>
      </c>
      <c r="AK3" s="90">
        <v>45479</v>
      </c>
      <c r="AL3" s="91"/>
      <c r="AM3" s="92" t="s">
        <v>32</v>
      </c>
      <c r="AN3" s="140">
        <v>45533</v>
      </c>
      <c r="AO3" s="141"/>
      <c r="AP3" s="143"/>
      <c r="AQ3" s="90">
        <v>45546</v>
      </c>
      <c r="AR3" s="91"/>
      <c r="AS3" s="92"/>
      <c r="AT3" s="140">
        <v>45556</v>
      </c>
      <c r="AU3" s="141"/>
      <c r="AV3" s="142"/>
      <c r="AW3" s="90">
        <v>45570</v>
      </c>
      <c r="AX3" s="91"/>
      <c r="AY3" s="92"/>
      <c r="AZ3" s="140">
        <v>45577</v>
      </c>
      <c r="BA3" s="141"/>
      <c r="BB3" s="142"/>
      <c r="BC3" s="90" t="s">
        <v>35</v>
      </c>
      <c r="BD3" s="91"/>
      <c r="BE3" s="92"/>
      <c r="BF3" s="140" t="s">
        <v>35</v>
      </c>
      <c r="BG3" s="141"/>
      <c r="BH3" s="142"/>
      <c r="BI3" s="90" t="s">
        <v>35</v>
      </c>
      <c r="BJ3" s="91"/>
      <c r="BK3" s="92"/>
      <c r="BL3" s="140" t="s">
        <v>35</v>
      </c>
      <c r="BM3" s="141"/>
      <c r="BN3" s="142"/>
      <c r="BO3" s="90" t="s">
        <v>35</v>
      </c>
      <c r="BP3" s="91"/>
      <c r="BQ3" s="92"/>
      <c r="BR3" s="96"/>
      <c r="BS3" s="88"/>
      <c r="BT3" s="16" t="s">
        <v>33</v>
      </c>
      <c r="BU3" s="88"/>
      <c r="BV3" s="9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88"/>
      <c r="CR3" s="17"/>
      <c r="CS3" s="77">
        <v>101</v>
      </c>
      <c r="CT3" s="47">
        <v>4035.632131652771</v>
      </c>
      <c r="CU3" s="47">
        <v>239.30269816628152</v>
      </c>
      <c r="CV3" s="47">
        <v>6140.375400766473</v>
      </c>
      <c r="CW3" s="47">
        <v>3697.1174800553563</v>
      </c>
      <c r="CX3" s="47">
        <v>4217.45454796916</v>
      </c>
      <c r="CY3" s="47">
        <v>4681.2968119991565</v>
      </c>
      <c r="CZ3" s="116">
        <v>1185.8934566863725</v>
      </c>
      <c r="DB3" s="114"/>
      <c r="DC3" s="106"/>
      <c r="DD3" s="106"/>
      <c r="DE3" s="106"/>
      <c r="DF3" s="106"/>
      <c r="DG3" s="115"/>
    </row>
    <row r="4" spans="1:111" s="7" customFormat="1" ht="13.5" thickBot="1">
      <c r="A4" s="134">
        <v>0</v>
      </c>
      <c r="B4" s="146"/>
      <c r="C4" s="18"/>
      <c r="D4" s="125"/>
      <c r="E4" s="18"/>
      <c r="F4" s="20"/>
      <c r="G4" s="67" t="s">
        <v>2</v>
      </c>
      <c r="H4" s="49"/>
      <c r="I4" s="49"/>
      <c r="J4" s="50">
        <v>16</v>
      </c>
      <c r="K4" s="56"/>
      <c r="L4" s="65">
        <v>1</v>
      </c>
      <c r="M4" s="60">
        <v>25</v>
      </c>
      <c r="N4" s="55"/>
      <c r="O4" s="139">
        <v>1</v>
      </c>
      <c r="P4" s="50">
        <v>22</v>
      </c>
      <c r="Q4" s="56"/>
      <c r="R4" s="65">
        <v>1</v>
      </c>
      <c r="S4" s="60"/>
      <c r="T4" s="55"/>
      <c r="U4" s="66">
        <v>1</v>
      </c>
      <c r="V4" s="50"/>
      <c r="W4" s="56"/>
      <c r="X4" s="65">
        <v>1</v>
      </c>
      <c r="Y4" s="60"/>
      <c r="Z4" s="55"/>
      <c r="AA4" s="66">
        <v>1.25</v>
      </c>
      <c r="AB4" s="50"/>
      <c r="AC4" s="56"/>
      <c r="AD4" s="66">
        <v>1.25</v>
      </c>
      <c r="AE4" s="60"/>
      <c r="AF4" s="55"/>
      <c r="AG4" s="66">
        <v>1.25</v>
      </c>
      <c r="AH4" s="50"/>
      <c r="AI4" s="56"/>
      <c r="AJ4" s="65">
        <v>1</v>
      </c>
      <c r="AK4" s="60"/>
      <c r="AL4" s="55"/>
      <c r="AM4" s="66">
        <v>1</v>
      </c>
      <c r="AN4" s="50"/>
      <c r="AO4" s="56">
        <v>67</v>
      </c>
      <c r="AP4" s="65">
        <v>1.25</v>
      </c>
      <c r="AQ4" s="60"/>
      <c r="AR4" s="55"/>
      <c r="AS4" s="66">
        <v>1.25</v>
      </c>
      <c r="AT4" s="50"/>
      <c r="AU4" s="56"/>
      <c r="AV4" s="66">
        <v>1</v>
      </c>
      <c r="AW4" s="60"/>
      <c r="AX4" s="55"/>
      <c r="AY4" s="66">
        <v>1.25</v>
      </c>
      <c r="AZ4" s="50"/>
      <c r="BA4" s="56"/>
      <c r="BB4" s="65">
        <v>1</v>
      </c>
      <c r="BC4" s="60">
        <v>0</v>
      </c>
      <c r="BD4" s="55"/>
      <c r="BE4" s="66">
        <v>1</v>
      </c>
      <c r="BF4" s="50">
        <v>0</v>
      </c>
      <c r="BG4" s="56"/>
      <c r="BH4" s="65">
        <v>1</v>
      </c>
      <c r="BI4" s="60">
        <v>0</v>
      </c>
      <c r="BJ4" s="55"/>
      <c r="BK4" s="66">
        <v>1</v>
      </c>
      <c r="BL4" s="50">
        <v>0</v>
      </c>
      <c r="BM4" s="56"/>
      <c r="BN4" s="65">
        <v>1</v>
      </c>
      <c r="BO4" s="60">
        <v>0</v>
      </c>
      <c r="BP4" s="55"/>
      <c r="BQ4" s="66">
        <v>1</v>
      </c>
      <c r="BR4" s="21"/>
      <c r="BS4" s="22"/>
      <c r="BT4" s="22"/>
      <c r="BU4" s="19"/>
      <c r="BV4" s="23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88"/>
      <c r="CR4" s="19"/>
      <c r="CS4" s="60"/>
      <c r="CT4" s="55"/>
      <c r="CU4" s="55"/>
      <c r="CV4" s="55"/>
      <c r="CW4" s="135"/>
      <c r="CX4" s="135"/>
      <c r="CY4" s="135"/>
      <c r="CZ4" s="148"/>
      <c r="DA4" s="149"/>
      <c r="DB4" s="150"/>
      <c r="DC4" s="151"/>
      <c r="DD4" s="151"/>
      <c r="DE4" s="151"/>
      <c r="DF4" s="151"/>
      <c r="DG4" s="148"/>
    </row>
    <row r="5" spans="1:111" ht="12.75" customHeight="1">
      <c r="A5" s="24">
        <f>IF(I5&gt;0,MAX(A$4:A4)+1," ")</f>
        <v>1</v>
      </c>
      <c r="B5" s="15" t="s">
        <v>104</v>
      </c>
      <c r="C5" s="57" t="s">
        <v>48</v>
      </c>
      <c r="D5" s="51">
        <v>3</v>
      </c>
      <c r="E5" s="57" t="s">
        <v>25</v>
      </c>
      <c r="F5" s="51">
        <v>2</v>
      </c>
      <c r="G5" s="57" t="s">
        <v>29</v>
      </c>
      <c r="H5" s="51" t="s">
        <v>2</v>
      </c>
      <c r="I5" s="47">
        <f>BV5</f>
        <v>2777.693814863316</v>
      </c>
      <c r="J5" s="126">
        <v>4</v>
      </c>
      <c r="K5" s="38">
        <f>IF(AND(K$1&lt;&gt;$F5,J5&gt;0)=TRUE,1,"")</f>
      </c>
      <c r="L5" s="39">
        <f>IF(J5="",0,(L$4*(101+(1000*LOG(J$4,10))-(1000*LOG(J5,10)))))</f>
        <v>703.0599913279623</v>
      </c>
      <c r="M5" s="127">
        <v>2</v>
      </c>
      <c r="N5" s="15">
        <f>IF(AND(N$1&lt;&gt;$F5,M5&gt;0)=TRUE,1,"")</f>
        <v>1</v>
      </c>
      <c r="O5" s="28">
        <f>IF(M5="",0,(O$4*(101+(1000*LOG(M$4,10))-(1000*LOG(M5,10)))))</f>
        <v>1197.9100130080565</v>
      </c>
      <c r="P5" s="126">
        <v>5</v>
      </c>
      <c r="Q5" s="38">
        <f>IF(AND(Q$1&lt;&gt;$F5,P5&gt;0)=TRUE,1,"")</f>
      </c>
      <c r="R5" s="39">
        <f>IF(P5="",0,(R$4*(101+(1000*LOG(P$4,10))-(1000*LOG(P5,10)))))</f>
        <v>744.4526764861873</v>
      </c>
      <c r="S5" s="127"/>
      <c r="T5" s="15">
        <f>IF(AND(T$1&lt;&gt;$F5,S5&gt;0)=TRUE,1,"")</f>
      </c>
      <c r="U5" s="28">
        <f>IF(S5="",0,(U$4*(101+(1000*LOG(S$4,10))-(1000*LOG(S5,10)))))</f>
        <v>0</v>
      </c>
      <c r="V5" s="126"/>
      <c r="W5" s="38">
        <f>IF(AND(W$1&lt;&gt;$F5,V5&gt;0)=TRUE,1,"")</f>
      </c>
      <c r="X5" s="39">
        <f>IF(V5="",0,(X$4*(101+(1000*LOG(V$4,10))-(1000*LOG(V5,10)))))</f>
        <v>0</v>
      </c>
      <c r="Y5" s="127"/>
      <c r="Z5" s="15">
        <f>IF(AND(Z$1&lt;&gt;$F5,Y5&gt;0)=TRUE,1,"")</f>
      </c>
      <c r="AA5" s="28">
        <f>IF(Y5="",0,(AA$4*(101+(1000*LOG(Y$4,10))-(1000*LOG(Y5,10)))))</f>
        <v>0</v>
      </c>
      <c r="AB5" s="126"/>
      <c r="AC5" s="38">
        <f>IF(AND(AC$1&lt;&gt;$F5,AB5&gt;0)=TRUE,1,"")</f>
      </c>
      <c r="AD5" s="39">
        <f>IF(AB5="",0,(AD$4*(101+(1000*LOG(AB$4,10))-(1000*LOG(AB5,10)))))</f>
        <v>0</v>
      </c>
      <c r="AE5" s="127"/>
      <c r="AF5" s="15">
        <f>IF(AND(AF$1&lt;&gt;$F5,AE5&gt;0)=TRUE,1,"")</f>
      </c>
      <c r="AG5" s="28">
        <f>IF(AE5="",0,(AG$4*(101+(1000*LOG(AE$4,10))-(1000*LOG(AE5,10)))))</f>
        <v>0</v>
      </c>
      <c r="AH5" s="126"/>
      <c r="AI5" s="38">
        <f>IF(AND(AI$1&lt;&gt;$F5,AH5&gt;0)=TRUE,1,"")</f>
      </c>
      <c r="AJ5" s="39">
        <f>IF(AH5="",0,(AJ$4*(101+(1000*LOG(AH$4,10))-(1000*LOG(AH5,10)))))</f>
        <v>0</v>
      </c>
      <c r="AK5" s="127"/>
      <c r="AL5" s="153">
        <f>IF(AND(AL$1&lt;&gt;$F5,AK5&gt;0)=TRUE,1,"")</f>
      </c>
      <c r="AM5" s="28">
        <f>IF(AK5="",0,(AM$4*(101+(1000*LOG(AK$4,10))-(1000*LOG(AK5,10)))))</f>
        <v>0</v>
      </c>
      <c r="AN5" s="126"/>
      <c r="AO5" s="38">
        <f>IF(AND(AO$1&lt;&gt;$F5,AN5&gt;0)=TRUE,1,"")</f>
      </c>
      <c r="AP5" s="39">
        <f>IF(AN5="",0,(AP$4*(101+(1000*LOG(AN$4,10))-(1000*LOG(AN5,10)))))</f>
        <v>0</v>
      </c>
      <c r="AQ5" s="127"/>
      <c r="AR5" s="15">
        <f>IF(AND(AR$1&lt;&gt;$F5,AQ5&gt;0)=TRUE,1,"")</f>
      </c>
      <c r="AS5" s="28">
        <f>IF(AQ5="",0,(AS$4*(101+(1000*LOG(AQ$4,10))-(1000*LOG(AQ5,10)))))</f>
        <v>0</v>
      </c>
      <c r="AT5" s="126"/>
      <c r="AU5" s="38">
        <f>IF(AND(AU$1&lt;&gt;$F5,AT5&gt;0)=TRUE,1,"")</f>
      </c>
      <c r="AV5" s="39">
        <f>IF(AT5="",0,(AV$4*(101+(1000*LOG(AT$4,10))-(1000*LOG(AT5,10)))))</f>
        <v>0</v>
      </c>
      <c r="AW5" s="127"/>
      <c r="AX5" s="15">
        <f>IF(AND(AX$1&lt;&gt;$F5,AW5&gt;0)=TRUE,1,"")</f>
      </c>
      <c r="AY5" s="28">
        <f>IF(AW5="",0,(AY$4*(101+(1000*LOG(AW$4,10))-(1000*LOG(AW5,10)))))</f>
        <v>0</v>
      </c>
      <c r="AZ5" s="126"/>
      <c r="BA5" s="38">
        <f>IF(AND(BA$1&lt;&gt;$F5,AZ5&gt;0)=TRUE,1,"")</f>
      </c>
      <c r="BB5" s="39">
        <f>IF(AZ5="",0,(BB$4*(101+(1000*LOG(AZ$4,10))-(1000*LOG(AZ5,10)))))</f>
        <v>0</v>
      </c>
      <c r="BC5" s="127"/>
      <c r="BD5" s="15">
        <f>IF(AND(BD$1&lt;&gt;$F5,BC5&gt;0)=TRUE,1,"")</f>
      </c>
      <c r="BE5" s="28">
        <f>IF(BC5="",0,(BE$4*(101+(1000*LOG(BC$4,10))-(1000*LOG(BC5,10)))))</f>
        <v>0</v>
      </c>
      <c r="BF5" s="126"/>
      <c r="BG5" s="38">
        <f>IF(AND(BG$1&lt;&gt;$F5,BF5&gt;0)=TRUE,1,"")</f>
      </c>
      <c r="BH5" s="39">
        <f>IF(BF5="",0,(BH$4*(101+(1000*LOG(BF$4,10))-(1000*LOG(BF5,10)))))</f>
        <v>0</v>
      </c>
      <c r="BI5" s="127"/>
      <c r="BJ5" s="15">
        <f>IF(AND(BJ$1&lt;&gt;$F5,BI5&gt;0)=TRUE,1,"")</f>
      </c>
      <c r="BK5" s="28">
        <f>IF(BI5="",0,(BK$4*(101+(1000*LOG(BI$4,10))-(1000*LOG(BI5,10)))))</f>
        <v>0</v>
      </c>
      <c r="BL5" s="126"/>
      <c r="BM5" s="38">
        <f>IF(AND(BM$1&lt;&gt;$F5,BL5&gt;0)=TRUE,1,"")</f>
      </c>
      <c r="BN5" s="39">
        <f>IF(BL5="",0,(BN$4*(101+(1000*LOG(BL$4,10))-(1000*LOG(BL5,10)))))</f>
        <v>0</v>
      </c>
      <c r="BO5" s="127"/>
      <c r="BP5" s="15">
        <f>IF(AND(BP$1&lt;&gt;$F5,BO5&gt;0)=TRUE,1,"")</f>
      </c>
      <c r="BQ5" s="28">
        <f>IF(BO5="",0,(BQ$4*(101+(1000*LOG(BO$4,10))-(1000*LOG(BO5,10)))))</f>
        <v>0</v>
      </c>
      <c r="BR5" s="27">
        <f>L5+O5+R5+U5+X5+AA5+AD5+AG5+AJ5+AM5+AP5+AS5+AV5+AY5+BB5+BE5+BH5+BK5+BN5+BQ5</f>
        <v>2645.422680822206</v>
      </c>
      <c r="BS5" s="30">
        <f>CQ5</f>
        <v>2645.422680822206</v>
      </c>
      <c r="BT5" s="15" t="str">
        <f>IF(MAX(BP5,BM5,BJ5,BG5,BD5,BA5,AX5,AU5,AR5,AO5,AL5,AI5,AF5,AC5,Z5,W5,T5,Q5,N5,K5)&gt;0,"*","")</f>
        <v>*</v>
      </c>
      <c r="BU5" s="28">
        <f>IF(BT5="*",BS5*0.05,0)</f>
        <v>132.27113404111032</v>
      </c>
      <c r="BV5" s="31">
        <f>BS5+BU5</f>
        <v>2777.693814863316</v>
      </c>
      <c r="BW5" s="25">
        <f>L5</f>
        <v>703.0599913279623</v>
      </c>
      <c r="BX5" s="25">
        <f>O5</f>
        <v>1197.9100130080565</v>
      </c>
      <c r="BY5" s="25">
        <f>R5</f>
        <v>744.4526764861873</v>
      </c>
      <c r="BZ5" s="25">
        <f>U5</f>
        <v>0</v>
      </c>
      <c r="CA5" s="25">
        <f>X5</f>
        <v>0</v>
      </c>
      <c r="CB5" s="25">
        <f>AA5</f>
        <v>0</v>
      </c>
      <c r="CC5" s="25">
        <f>AD5</f>
        <v>0</v>
      </c>
      <c r="CD5" s="25">
        <f>AG5</f>
        <v>0</v>
      </c>
      <c r="CE5" s="25">
        <f>AJ5</f>
        <v>0</v>
      </c>
      <c r="CF5" s="25">
        <f>AM5</f>
        <v>0</v>
      </c>
      <c r="CG5" s="25">
        <f>AP5</f>
        <v>0</v>
      </c>
      <c r="CH5" s="25">
        <f>AS5</f>
        <v>0</v>
      </c>
      <c r="CI5" s="25">
        <f>AV5</f>
        <v>0</v>
      </c>
      <c r="CJ5" s="25">
        <f>AY5</f>
        <v>0</v>
      </c>
      <c r="CK5" s="25">
        <f>BB5</f>
        <v>0</v>
      </c>
      <c r="CL5" s="25">
        <f>BE5</f>
        <v>0</v>
      </c>
      <c r="CM5" s="25">
        <f>BH5</f>
        <v>0</v>
      </c>
      <c r="CN5" s="25">
        <f>BK5</f>
        <v>0</v>
      </c>
      <c r="CO5" s="25">
        <f>BN5</f>
        <v>0</v>
      </c>
      <c r="CP5" s="25">
        <f>BQ5</f>
        <v>0</v>
      </c>
      <c r="CQ5" s="25">
        <f>(LARGE(BW5:CP5,1))+(LARGE(BW5:CP5,2))+(LARGE(BW5:CP5,3))+(LARGE(BW5:CP5,4)+(LARGE(BW5:CP5,5)))</f>
        <v>2645.422680822206</v>
      </c>
      <c r="CS5" s="75">
        <f>IF($E5="Belter",$I5,0)</f>
        <v>0</v>
      </c>
      <c r="CT5" s="75">
        <f>IF($E5="Friesland",$I5,0)</f>
        <v>0</v>
      </c>
      <c r="CU5" s="75">
        <f>IF($E5="Nieuwkoop",$I5,0)</f>
        <v>0</v>
      </c>
      <c r="CV5" s="75">
        <f>IF($E5="Reeuwijk",$I5,0)</f>
        <v>0</v>
      </c>
      <c r="CW5" s="75">
        <f>IF($E5="Rotterdam",$I5,0)</f>
        <v>0</v>
      </c>
      <c r="CX5" s="75">
        <f>IF($E5="Spiegelplas",$I5,0)</f>
        <v>0</v>
      </c>
      <c r="CY5" s="75">
        <f>IF($E5="Zuid",$I5,0)</f>
        <v>2777.693814863316</v>
      </c>
      <c r="CZ5" s="75">
        <f>IF($E5="Zuidlaardermeer",$I5,0)</f>
        <v>0</v>
      </c>
      <c r="DB5" s="2">
        <f>IF(F5&lt;&gt;3,I5,"")</f>
        <v>2777.693814863316</v>
      </c>
      <c r="DC5" s="107">
        <f>IF(F5&lt;&gt;3,IF($G5=DC$2,$I5,""),"")</f>
      </c>
      <c r="DD5" s="107">
        <f>IF(F5&lt;&gt;3,IF($G5=DD$2,$I5,""),"")</f>
        <v>2777.693814863316</v>
      </c>
      <c r="DE5" s="107">
        <f>IF(F5&lt;&gt;3,IF($G5=DE$2,$I5,""),"")</f>
      </c>
      <c r="DF5" s="107">
        <f>IF(F5&lt;&gt;3,IF($H5=DF$2,$I5,""),"")</f>
      </c>
      <c r="DG5" s="76">
        <f>IF(F5&lt;&gt;3,D5,"")</f>
        <v>3</v>
      </c>
    </row>
    <row r="6" spans="1:111" ht="12.75" customHeight="1">
      <c r="A6" s="24">
        <f>IF(I6&gt;0,MAX(A$4:A5)+1," ")</f>
        <v>2</v>
      </c>
      <c r="B6" s="15" t="s">
        <v>188</v>
      </c>
      <c r="C6" s="57" t="s">
        <v>59</v>
      </c>
      <c r="D6" s="51">
        <v>3</v>
      </c>
      <c r="E6" s="57" t="s">
        <v>22</v>
      </c>
      <c r="F6" s="51">
        <v>2</v>
      </c>
      <c r="G6" s="57" t="s">
        <v>28</v>
      </c>
      <c r="H6" s="51" t="s">
        <v>2</v>
      </c>
      <c r="I6" s="47">
        <f>BV6</f>
        <v>2300.1067118543806</v>
      </c>
      <c r="J6" s="126">
        <v>2</v>
      </c>
      <c r="K6" s="38">
        <f>IF(AND(K$1&lt;&gt;$F6,J6&gt;0)=TRUE,1,"")</f>
      </c>
      <c r="L6" s="39">
        <f>IF(J6="",0,(L$4*(101+(1000*LOG(J$4,10))-(1000*LOG(J6,10)))))</f>
        <v>1004.0899869919434</v>
      </c>
      <c r="M6" s="127">
        <v>3</v>
      </c>
      <c r="N6" s="15">
        <f>IF(AND(N$1&lt;&gt;$F6,M6&gt;0)=TRUE,1,"")</f>
        <v>1</v>
      </c>
      <c r="O6" s="28">
        <f>IF(M6="",0,(O$4*(101+(1000*LOG(M$4,10))-(1000*LOG(M6,10)))))</f>
        <v>1021.8187539523751</v>
      </c>
      <c r="P6" s="126">
        <v>19</v>
      </c>
      <c r="Q6" s="38">
        <f>IF(AND(Q$1&lt;&gt;$F6,P6&gt;0)=TRUE,1,"")</f>
      </c>
      <c r="R6" s="39">
        <f>IF(P6="",0,(R$4*(101+(1000*LOG(P$4,10))-(1000*LOG(P6,10)))))</f>
        <v>164.66907986937713</v>
      </c>
      <c r="S6" s="127"/>
      <c r="T6" s="15">
        <f>IF(AND(T$1&lt;&gt;$F6,S6&gt;0)=TRUE,1,"")</f>
      </c>
      <c r="U6" s="28">
        <f>IF(S6="",0,(U$4*(101+(1000*LOG(S$4,10))-(1000*LOG(S6,10)))))</f>
        <v>0</v>
      </c>
      <c r="V6" s="126"/>
      <c r="W6" s="38">
        <f>IF(AND(W$1&lt;&gt;$F6,V6&gt;0)=TRUE,1,"")</f>
      </c>
      <c r="X6" s="39">
        <f>IF(V6="",0,(X$4*(101+(1000*LOG(V$4,10))-(1000*LOG(V6,10)))))</f>
        <v>0</v>
      </c>
      <c r="Y6" s="127"/>
      <c r="Z6" s="152"/>
      <c r="AA6" s="28">
        <f>IF(Y6="",0,(AA$4*(101+(1000*LOG(Y$4,10))-(1000*LOG(Y6,10)))))</f>
        <v>0</v>
      </c>
      <c r="AB6" s="126"/>
      <c r="AC6" s="38">
        <f>IF(AND(AC$1&lt;&gt;$F6,AB6&gt;0)=TRUE,1,"")</f>
      </c>
      <c r="AD6" s="39">
        <f>IF(AB6="",0,(AD$4*(101+(1000*LOG(AB$4,10))-(1000*LOG(AB6,10)))))</f>
        <v>0</v>
      </c>
      <c r="AE6" s="127"/>
      <c r="AF6" s="15">
        <f>IF(AND(AF$1&lt;&gt;$F6,AE6&gt;0)=TRUE,1,"")</f>
      </c>
      <c r="AG6" s="28">
        <f>IF(AE6="",0,(AG$4*(101+(1000*LOG(AE$4,10))-(1000*LOG(AE6,10)))))</f>
        <v>0</v>
      </c>
      <c r="AH6" s="126"/>
      <c r="AI6" s="38">
        <f>IF(AND(AI$1&lt;&gt;$F6,AH6&gt;0)=TRUE,1,"")</f>
      </c>
      <c r="AJ6" s="39">
        <f>IF(AH6="",0,(AJ$4*(101+(1000*LOG(AH$4,10))-(1000*LOG(AH6,10)))))</f>
        <v>0</v>
      </c>
      <c r="AK6" s="127"/>
      <c r="AL6" s="15">
        <f>IF(AND(AL$1&lt;&gt;$F6,AK6&gt;0)=TRUE,1,"")</f>
      </c>
      <c r="AM6" s="28">
        <f>IF(AK6="",0,(AM$4*(101+(1000*LOG(AK$4,10))-(1000*LOG(AK6,10)))))</f>
        <v>0</v>
      </c>
      <c r="AN6" s="126"/>
      <c r="AO6" s="38">
        <f>IF(AND(AO$1&lt;&gt;$F6,AN6&gt;0)=TRUE,1,"")</f>
      </c>
      <c r="AP6" s="39">
        <f>IF(AN6="",0,(AP$4*(101+(1000*LOG(AN$4,10))-(1000*LOG(AN6,10)))))</f>
        <v>0</v>
      </c>
      <c r="AQ6" s="127"/>
      <c r="AR6" s="15">
        <f>IF(AND(AR$1&lt;&gt;$F6,AQ6&gt;0)=TRUE,1,"")</f>
      </c>
      <c r="AS6" s="28">
        <f>IF(AQ6="",0,(AS$4*(101+(1000*LOG(AQ$4,10))-(1000*LOG(AQ6,10)))))</f>
        <v>0</v>
      </c>
      <c r="AT6" s="126"/>
      <c r="AU6" s="38">
        <f>IF(AND(AU$1&lt;&gt;$F6,AT6&gt;0)=TRUE,1,"")</f>
      </c>
      <c r="AV6" s="39">
        <f>IF(AT6="",0,(AV$4*(101+(1000*LOG(AT$4,10))-(1000*LOG(AT6,10)))))</f>
        <v>0</v>
      </c>
      <c r="AW6" s="127"/>
      <c r="AX6" s="15">
        <f>IF(AND(AX$1&lt;&gt;$F6,AW6&gt;0)=TRUE,1,"")</f>
      </c>
      <c r="AY6" s="28">
        <f>IF(AW6="",0,(AY$4*(101+(1000*LOG(AW$4,10))-(1000*LOG(AW6,10)))))</f>
        <v>0</v>
      </c>
      <c r="AZ6" s="126"/>
      <c r="BA6" s="38">
        <f>IF(AND(BA$1&lt;&gt;$F6,AZ6&gt;0)=TRUE,1,"")</f>
      </c>
      <c r="BB6" s="39">
        <f>IF(AZ6="",0,(BB$4*(101+(1000*LOG(AZ$4,10))-(1000*LOG(AZ6,10)))))</f>
        <v>0</v>
      </c>
      <c r="BC6" s="127"/>
      <c r="BD6" s="15">
        <f>IF(AND(BD$1&lt;&gt;$F6,BC6&gt;0)=TRUE,1,"")</f>
      </c>
      <c r="BE6" s="28">
        <f>IF(BC6="",0,(BE$4*(101+(1000*LOG(BC$4,10))-(1000*LOG(BC6,10)))))</f>
        <v>0</v>
      </c>
      <c r="BF6" s="126"/>
      <c r="BG6" s="38">
        <f>IF(AND(BG$1&lt;&gt;$F6,BF6&gt;0)=TRUE,1,"")</f>
      </c>
      <c r="BH6" s="39">
        <f>IF(BF6="",0,(BH$4*(101+(1000*LOG(BF$4,10))-(1000*LOG(BF6,10)))))</f>
        <v>0</v>
      </c>
      <c r="BI6" s="127"/>
      <c r="BJ6" s="15">
        <f>IF(AND(BJ$1&lt;&gt;$F6,BI6&gt;0)=TRUE,1,"")</f>
      </c>
      <c r="BK6" s="28">
        <f>IF(BI6="",0,(BK$4*(101+(1000*LOG(BI$4,10))-(1000*LOG(BI6,10)))))</f>
        <v>0</v>
      </c>
      <c r="BL6" s="126"/>
      <c r="BM6" s="38">
        <f>IF(AND(BM$1&lt;&gt;$F6,BL6&gt;0)=TRUE,1,"")</f>
      </c>
      <c r="BN6" s="39">
        <f>IF(BL6="",0,(BN$4*(101+(1000*LOG(BL$4,10))-(1000*LOG(BL6,10)))))</f>
        <v>0</v>
      </c>
      <c r="BO6" s="127"/>
      <c r="BP6" s="15">
        <f>IF(AND(BP$1&lt;&gt;$F6,BO6&gt;0)=TRUE,1,"")</f>
      </c>
      <c r="BQ6" s="28">
        <f>IF(BO6="",0,(BQ$4*(101+(1000*LOG(BO$4,10))-(1000*LOG(BO6,10)))))</f>
        <v>0</v>
      </c>
      <c r="BR6" s="27">
        <f>L6+O6+R6+U6+X6+AA6+AD6+AG6+AJ6+AM6+AP6+AS6+AV6+AY6+BB6+BE6+BH6+BK6+BN6+BQ6</f>
        <v>2190.577820813696</v>
      </c>
      <c r="BS6" s="30">
        <f>CQ6</f>
        <v>2190.577820813696</v>
      </c>
      <c r="BT6" s="15" t="str">
        <f>IF(MAX(BP6,BM6,BJ6,BG6,BD6,BA6,AX6,AU6,AR6,AO6,AL6,AI6,AF6,AC6,Z6,W6,T6,Q6,N6,K6)&gt;0,"*","")</f>
        <v>*</v>
      </c>
      <c r="BU6" s="28">
        <f>IF(BT6="*",BS6*0.05,0)</f>
        <v>109.5288910406848</v>
      </c>
      <c r="BV6" s="31">
        <f>BS6+BU6</f>
        <v>2300.1067118543806</v>
      </c>
      <c r="BW6" s="25">
        <f>L6</f>
        <v>1004.0899869919434</v>
      </c>
      <c r="BX6" s="25">
        <f>O6</f>
        <v>1021.8187539523751</v>
      </c>
      <c r="BY6" s="25">
        <f>R6</f>
        <v>164.66907986937713</v>
      </c>
      <c r="BZ6" s="25">
        <f>U6</f>
        <v>0</v>
      </c>
      <c r="CA6" s="25">
        <f>X6</f>
        <v>0</v>
      </c>
      <c r="CB6" s="25">
        <f>AA6</f>
        <v>0</v>
      </c>
      <c r="CC6" s="25">
        <f>AD6</f>
        <v>0</v>
      </c>
      <c r="CD6" s="25">
        <f>AG6</f>
        <v>0</v>
      </c>
      <c r="CE6" s="25">
        <f>AJ6</f>
        <v>0</v>
      </c>
      <c r="CF6" s="25">
        <f>AM6</f>
        <v>0</v>
      </c>
      <c r="CG6" s="25">
        <f>AP6</f>
        <v>0</v>
      </c>
      <c r="CH6" s="25">
        <f>AS6</f>
        <v>0</v>
      </c>
      <c r="CI6" s="25">
        <f>AV6</f>
        <v>0</v>
      </c>
      <c r="CJ6" s="25">
        <f>AY6</f>
        <v>0</v>
      </c>
      <c r="CK6" s="25">
        <f>BB6</f>
        <v>0</v>
      </c>
      <c r="CL6" s="25">
        <f>BE6</f>
        <v>0</v>
      </c>
      <c r="CM6" s="25">
        <f>BH6</f>
        <v>0</v>
      </c>
      <c r="CN6" s="25">
        <f>BK6</f>
        <v>0</v>
      </c>
      <c r="CO6" s="25">
        <f>BN6</f>
        <v>0</v>
      </c>
      <c r="CP6" s="25">
        <f>BQ6</f>
        <v>0</v>
      </c>
      <c r="CQ6" s="25">
        <f>(LARGE(BW6:CP6,1))+(LARGE(BW6:CP6,2))+(LARGE(BW6:CP6,3))+(LARGE(BW6:CP6,4)+(LARGE(BW6:CP6,5)))</f>
        <v>2190.577820813696</v>
      </c>
      <c r="CS6" s="75">
        <f>IF($E6="Belter",$I6,0)</f>
        <v>0</v>
      </c>
      <c r="CT6" s="75">
        <f>IF($E6="Friesland",$I6,0)</f>
        <v>0</v>
      </c>
      <c r="CU6" s="75">
        <f>IF($E6="Nieuwkoop",$I6,0)</f>
        <v>0</v>
      </c>
      <c r="CV6" s="75">
        <f>IF($E6="Reeuwijk",$I6,0)</f>
        <v>2300.1067118543806</v>
      </c>
      <c r="CW6" s="75">
        <f>IF($E6="Rotterdam",$I6,0)</f>
        <v>0</v>
      </c>
      <c r="CX6" s="75">
        <f>IF($E6="Spiegelplas",$I6,0)</f>
        <v>0</v>
      </c>
      <c r="CY6" s="75">
        <f>IF($E6="Zuid",$I6,0)</f>
        <v>0</v>
      </c>
      <c r="CZ6" s="75">
        <f>IF($E6="Zuidlaardermeer",$I6,0)</f>
        <v>0</v>
      </c>
      <c r="DB6" s="2">
        <f>IF(F6&lt;&gt;3,I6,"")</f>
        <v>2300.1067118543806</v>
      </c>
      <c r="DC6" s="107">
        <f>IF(F6&lt;&gt;3,IF($G6=DC$2,$I6,""),"")</f>
        <v>2300.1067118543806</v>
      </c>
      <c r="DD6" s="107">
        <f>IF(F6&lt;&gt;3,IF($G6=DD$2,$I6,""),"")</f>
      </c>
      <c r="DE6" s="107">
        <f>IF(F6&lt;&gt;3,IF($G6=DE$2,$I6,""),"")</f>
      </c>
      <c r="DF6" s="107">
        <f>IF(F6&lt;&gt;3,IF($H6=DF$2,$I6,""),"")</f>
      </c>
      <c r="DG6" s="76">
        <f>IF(F6&lt;&gt;3,D6,"")</f>
        <v>3</v>
      </c>
    </row>
    <row r="7" spans="1:256" ht="12.75" customHeight="1">
      <c r="A7" s="24">
        <f>IF(I7&gt;0,MAX(A$4:A6)+1," ")</f>
        <v>3</v>
      </c>
      <c r="B7" s="15" t="s">
        <v>79</v>
      </c>
      <c r="C7" s="57" t="s">
        <v>37</v>
      </c>
      <c r="D7" s="51">
        <v>2</v>
      </c>
      <c r="E7" s="57" t="s">
        <v>22</v>
      </c>
      <c r="F7" s="51">
        <v>2</v>
      </c>
      <c r="G7" s="57" t="s">
        <v>28</v>
      </c>
      <c r="H7" s="51" t="s">
        <v>2</v>
      </c>
      <c r="I7" s="47">
        <f>BV7</f>
        <v>2271.4214087584683</v>
      </c>
      <c r="J7" s="126">
        <v>3</v>
      </c>
      <c r="K7" s="38">
        <f>IF(AND(K$1&lt;&gt;$F7,J7&gt;0)=TRUE,1,"")</f>
      </c>
      <c r="L7" s="39">
        <f>IF(J7="",0,(L$4*(101+(1000*LOG(J$4,10))-(1000*LOG(J7,10)))))</f>
        <v>827.9987279362622</v>
      </c>
      <c r="M7" s="127"/>
      <c r="N7" s="15">
        <f>IF(AND(N$1&lt;&gt;$F7,M7&gt;0)=TRUE,1,"")</f>
      </c>
      <c r="O7" s="28">
        <f>IF(M7="",0,(O$4*(101+(1000*LOG(M$4,10))-(1000*LOG(M7,10)))))</f>
        <v>0</v>
      </c>
      <c r="P7" s="126">
        <v>1</v>
      </c>
      <c r="Q7" s="38">
        <f>IF(AND(Q$1&lt;&gt;$F7,P7&gt;0)=TRUE,1,"")</f>
      </c>
      <c r="R7" s="39">
        <f>IF(P7="",0,(R$4*(101+(1000*LOG(P$4,10))-(1000*LOG(P7,10)))))</f>
        <v>1443.422680822206</v>
      </c>
      <c r="S7" s="127"/>
      <c r="T7" s="15">
        <f>IF(AND(T$1&lt;&gt;$F7,S7&gt;0)=TRUE,1,"")</f>
      </c>
      <c r="U7" s="28">
        <f>IF(S7="",0,(U$4*(101+(1000*LOG(S$4,10))-(1000*LOG(S7,10)))))</f>
        <v>0</v>
      </c>
      <c r="V7" s="126"/>
      <c r="W7" s="38">
        <f>IF(AND(W$1&lt;&gt;$F7,V7&gt;0)=TRUE,1,"")</f>
      </c>
      <c r="X7" s="39">
        <f>IF(V7="",0,(X$4*(101+(1000*LOG(V$4,10))-(1000*LOG(V7,10)))))</f>
        <v>0</v>
      </c>
      <c r="Y7" s="127"/>
      <c r="Z7" s="152"/>
      <c r="AA7" s="28">
        <f>IF(Y7="",0,(AA$4*(101+(1000*LOG(Y$4,10))-(1000*LOG(Y7,10)))))</f>
        <v>0</v>
      </c>
      <c r="AB7" s="126"/>
      <c r="AC7" s="38">
        <f>IF(AND(AC$1&lt;&gt;$F7,AB7&gt;0)=TRUE,1,"")</f>
      </c>
      <c r="AD7" s="39">
        <f>IF(AB7="",0,(AD$4*(101+(1000*LOG(AB$4,10))-(1000*LOG(AB7,10)))))</f>
        <v>0</v>
      </c>
      <c r="AE7" s="127"/>
      <c r="AF7" s="15">
        <f>IF(AND(AF$1&lt;&gt;$F7,AE7&gt;0)=TRUE,1,"")</f>
      </c>
      <c r="AG7" s="28">
        <f>IF(AE7="",0,(AG$4*(101+(1000*LOG(AE$4,10))-(1000*LOG(AE7,10)))))</f>
        <v>0</v>
      </c>
      <c r="AH7" s="126"/>
      <c r="AI7" s="38">
        <f>IF(AND(AI$1&lt;&gt;$F7,AH7&gt;0)=TRUE,1,"")</f>
      </c>
      <c r="AJ7" s="39">
        <f>IF(AH7="",0,(AJ$4*(101+(1000*LOG(AH$4,10))-(1000*LOG(AH7,10)))))</f>
        <v>0</v>
      </c>
      <c r="AK7" s="127"/>
      <c r="AL7" s="15">
        <f>IF(AND(AL$1&lt;&gt;$F7,AK7&gt;0)=TRUE,1,"")</f>
      </c>
      <c r="AM7" s="28">
        <f>IF(AK7="",0,(AM$4*(101+(1000*LOG(AK$4,10))-(1000*LOG(AK7,10)))))</f>
        <v>0</v>
      </c>
      <c r="AN7" s="126"/>
      <c r="AO7" s="38">
        <f>IF(AND(AO$1&lt;&gt;$F7,AN7&gt;0)=TRUE,1,"")</f>
      </c>
      <c r="AP7" s="39">
        <f>IF(AN7="",0,(AP$4*(101+(1000*LOG(AN$4,10))-(1000*LOG(AN7,10)))))</f>
        <v>0</v>
      </c>
      <c r="AQ7" s="127"/>
      <c r="AR7" s="15">
        <f>IF(AND(AR$1&lt;&gt;$F7,AQ7&gt;0)=TRUE,1,"")</f>
      </c>
      <c r="AS7" s="28">
        <f>IF(AQ7="",0,(AS$4*(101+(1000*LOG(AQ$4,10))-(1000*LOG(AQ7,10)))))</f>
        <v>0</v>
      </c>
      <c r="AT7" s="126"/>
      <c r="AU7" s="38">
        <f>IF(AND(AU$1&lt;&gt;$F7,AT7&gt;0)=TRUE,1,"")</f>
      </c>
      <c r="AV7" s="39">
        <f>IF(AT7="",0,(AV$4*(101+(1000*LOG(AT$4,10))-(1000*LOG(AT7,10)))))</f>
        <v>0</v>
      </c>
      <c r="AW7" s="127"/>
      <c r="AX7" s="15">
        <f>IF(AND(AX$1&lt;&gt;$F7,AW7&gt;0)=TRUE,1,"")</f>
      </c>
      <c r="AY7" s="28">
        <f>IF(AW7="",0,(AY$4*(101+(1000*LOG(AW$4,10))-(1000*LOG(AW7,10)))))</f>
        <v>0</v>
      </c>
      <c r="AZ7" s="126"/>
      <c r="BA7" s="38">
        <f>IF(AND(BA$1&lt;&gt;$F7,AZ7&gt;0)=TRUE,1,"")</f>
      </c>
      <c r="BB7" s="39">
        <f>IF(AZ7="",0,(BB$4*(101+(1000*LOG(AZ$4,10))-(1000*LOG(AZ7,10)))))</f>
        <v>0</v>
      </c>
      <c r="BC7" s="154"/>
      <c r="BD7" s="15">
        <f>IF(AND(BD$1&lt;&gt;$F7,BC7&gt;0)=TRUE,1,"")</f>
      </c>
      <c r="BE7" s="28">
        <f>IF(BC7="",0,(BE$4*(101+(1000*LOG(BC$4,10))-(1000*LOG(BC7,10)))))</f>
        <v>0</v>
      </c>
      <c r="BF7" s="155"/>
      <c r="BG7" s="38">
        <f>IF(AND(BG$1&lt;&gt;$F7,BF7&gt;0)=TRUE,1,"")</f>
      </c>
      <c r="BH7" s="80">
        <f>IF(BF7="",0,(BH$4*(101+(1000*LOG(BF$4,10))-(1000*LOG(BF7,10)))))</f>
        <v>0</v>
      </c>
      <c r="BI7" s="152"/>
      <c r="BJ7" s="15">
        <f>IF(AND(BJ$1&lt;&gt;$F7,BI7&gt;0)=TRUE,1,"")</f>
      </c>
      <c r="BK7" s="28">
        <f>IF(BI7="",0,(BK$4*(101+(1000*LOG(BI$4,10))-(1000*LOG(BI7,10)))))</f>
        <v>0</v>
      </c>
      <c r="BL7" s="156"/>
      <c r="BM7" s="38">
        <f>IF(AND(BM$1&lt;&gt;$F7,BL7&gt;0)=TRUE,1,"")</f>
      </c>
      <c r="BN7" s="80">
        <f>IF(BL7="",0,(BN$4*(101+(1000*LOG(BL$4,10))-(1000*LOG(BL7,10)))))</f>
        <v>0</v>
      </c>
      <c r="BO7" s="152"/>
      <c r="BP7" s="15">
        <f>IF(AND(BP$1&lt;&gt;$F7,BO7&gt;0)=TRUE,1,"")</f>
      </c>
      <c r="BQ7" s="28">
        <f>IF(BO7="",0,(BQ$4*(101+(1000*LOG(BO$4,10))-(1000*LOG(BO7,10)))))</f>
        <v>0</v>
      </c>
      <c r="BR7" s="28">
        <f>L7+O7+R7+U7+X7+AA7+AD7+AG7+AJ7+AM7+AP7+AS7+AV7+AY7+BB7+BE7+BH7+BK7+BN7+BQ7</f>
        <v>2271.4214087584683</v>
      </c>
      <c r="BS7" s="30">
        <f>CQ7</f>
        <v>2271.4214087584683</v>
      </c>
      <c r="BT7" s="15">
        <f>IF(MAX(BP7,BM7,BJ7,BG7,BD7,BA7,AX7,AU7,AR7,AO7,AL7,AI7,AF7,AC7,Z7,W7,T7,Q7,N7,K7)&gt;0,"*","")</f>
      </c>
      <c r="BU7" s="28">
        <f>IF(BT7="*",BS7*0.05,0)</f>
        <v>0</v>
      </c>
      <c r="BV7" s="30">
        <f>BS7+BU7</f>
        <v>2271.4214087584683</v>
      </c>
      <c r="BW7" s="25">
        <f>L7</f>
        <v>827.9987279362622</v>
      </c>
      <c r="BX7" s="25">
        <f>O7</f>
        <v>0</v>
      </c>
      <c r="BY7" s="25">
        <f>R7</f>
        <v>1443.422680822206</v>
      </c>
      <c r="BZ7" s="25">
        <f>U7</f>
        <v>0</v>
      </c>
      <c r="CA7" s="25">
        <f>X7</f>
        <v>0</v>
      </c>
      <c r="CB7" s="25">
        <f>AA7</f>
        <v>0</v>
      </c>
      <c r="CC7" s="25">
        <f>AD7</f>
        <v>0</v>
      </c>
      <c r="CD7" s="25">
        <f>AG7</f>
        <v>0</v>
      </c>
      <c r="CE7" s="25">
        <f>AJ7</f>
        <v>0</v>
      </c>
      <c r="CF7" s="25">
        <f>AM7</f>
        <v>0</v>
      </c>
      <c r="CG7" s="25">
        <f>AP7</f>
        <v>0</v>
      </c>
      <c r="CH7" s="25">
        <f>AS7</f>
        <v>0</v>
      </c>
      <c r="CI7" s="25">
        <f>AV7</f>
        <v>0</v>
      </c>
      <c r="CJ7" s="25">
        <f>AY7</f>
        <v>0</v>
      </c>
      <c r="CK7" s="25">
        <f>BB7</f>
        <v>0</v>
      </c>
      <c r="CL7" s="25">
        <f>BE7</f>
        <v>0</v>
      </c>
      <c r="CM7" s="25">
        <f>BH7</f>
        <v>0</v>
      </c>
      <c r="CN7" s="25">
        <f>BK7</f>
        <v>0</v>
      </c>
      <c r="CO7" s="25">
        <f>BN7</f>
        <v>0</v>
      </c>
      <c r="CP7" s="25">
        <f>BQ7</f>
        <v>0</v>
      </c>
      <c r="CQ7" s="25">
        <f>(LARGE(BW7:CP7,1))+(LARGE(BW7:CP7,2))+(LARGE(BW7:CP7,3))+(LARGE(BW7:CP7,4)+(LARGE(BW7:CP7,5)))</f>
        <v>2271.4214087584683</v>
      </c>
      <c r="CS7" s="75">
        <f>IF($E7="Belter",$I7,0)</f>
        <v>0</v>
      </c>
      <c r="CT7" s="75">
        <f>IF($E7="Friesland",$I7,0)</f>
        <v>0</v>
      </c>
      <c r="CU7" s="75">
        <f>IF($E7="Nieuwkoop",$I7,0)</f>
        <v>0</v>
      </c>
      <c r="CV7" s="75">
        <f>IF($E7="Reeuwijk",$I7,0)</f>
        <v>2271.4214087584683</v>
      </c>
      <c r="CW7" s="75">
        <f>IF($E7="Rotterdam",$I7,0)</f>
        <v>0</v>
      </c>
      <c r="CX7" s="75">
        <f>IF($E7="Spiegelplas",$I7,0)</f>
        <v>0</v>
      </c>
      <c r="CY7" s="75">
        <f>IF($E7="Zuid",$I7,0)</f>
        <v>0</v>
      </c>
      <c r="CZ7" s="75">
        <f>IF($E7="Zuidlaardermeer",$I7,0)</f>
        <v>0</v>
      </c>
      <c r="DB7" s="2">
        <f>IF(F7&lt;&gt;3,I7,"")</f>
        <v>2271.4214087584683</v>
      </c>
      <c r="DC7" s="107">
        <f>IF(F7&lt;&gt;3,IF($G7=DC$2,$I7,""),"")</f>
        <v>2271.4214087584683</v>
      </c>
      <c r="DD7" s="107">
        <f>IF(F7&lt;&gt;3,IF($G7=DD$2,$I7,""),"")</f>
      </c>
      <c r="DE7" s="107">
        <f>IF(F7&lt;&gt;3,IF($G7=DE$2,$I7,""),"")</f>
      </c>
      <c r="DF7" s="107">
        <f>IF(F7&lt;&gt;3,IF($H7=DF$2,$I7,""),"")</f>
      </c>
      <c r="DG7" s="76">
        <f>IF(F7&lt;&gt;3,D7,"")</f>
        <v>2</v>
      </c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11" ht="12.75" customHeight="1">
      <c r="A8" s="24">
        <f>IF(I8&gt;0,MAX(A$4:A7)+1," ")</f>
        <v>4</v>
      </c>
      <c r="B8" s="15" t="s">
        <v>221</v>
      </c>
      <c r="C8" s="57" t="s">
        <v>38</v>
      </c>
      <c r="D8" s="51">
        <v>1</v>
      </c>
      <c r="E8" s="57" t="s">
        <v>20</v>
      </c>
      <c r="F8" s="51">
        <v>1</v>
      </c>
      <c r="G8" s="57" t="s">
        <v>29</v>
      </c>
      <c r="H8" s="51" t="s">
        <v>2</v>
      </c>
      <c r="I8" s="47">
        <f>IF(C8=" ",0,BV8)</f>
        <v>1498.9400086720375</v>
      </c>
      <c r="K8" s="38">
        <f>IF(AND(K$1&lt;&gt;$F8,J8&gt;0)=TRUE,1,"")</f>
      </c>
      <c r="L8" s="39">
        <f>IF(J8="",0,(L$4*(101+(1000*LOG(J$4,10))-(1000*LOG(J8,10)))))</f>
        <v>0</v>
      </c>
      <c r="M8" s="127">
        <v>1</v>
      </c>
      <c r="N8" s="15">
        <f>IF(AND(N$1&lt;&gt;$F8,M8&gt;0)=TRUE,1,"")</f>
      </c>
      <c r="O8" s="28">
        <f>IF(M8="",0,(O$4*(101+(1000*LOG(M$4,10))-(1000*LOG(M8,10)))))</f>
        <v>1498.9400086720375</v>
      </c>
      <c r="Q8" s="38">
        <f>IF(AND(Q$1&lt;&gt;$F8,P8&gt;0)=TRUE,1,"")</f>
      </c>
      <c r="R8" s="39">
        <f>IF(P8="",0,(R$4*(101+(1000*LOG(P$4,10))-(1000*LOG(P8,10)))))</f>
        <v>0</v>
      </c>
      <c r="S8" s="127"/>
      <c r="T8" s="15">
        <f>IF(AND(T$1&lt;&gt;$F8,S8&gt;0)=TRUE,1,"")</f>
      </c>
      <c r="U8" s="28">
        <f>IF(S8="",0,(U$4*(101+(1000*LOG(S$4,10))-(1000*LOG(S8,10)))))</f>
        <v>0</v>
      </c>
      <c r="V8" s="126"/>
      <c r="W8" s="38">
        <f>IF(AND(W$1&lt;&gt;$F8,V8&gt;0)=TRUE,1,"")</f>
      </c>
      <c r="X8" s="39">
        <f>IF(V8="",0,(X$4*(101+(1000*LOG(V$4,10))-(1000*LOG(V8,10)))))</f>
        <v>0</v>
      </c>
      <c r="Y8" s="127"/>
      <c r="Z8" s="15">
        <f>IF(AND(Z$1&lt;&gt;$F8,Y8&gt;0)=TRUE,1,"")</f>
      </c>
      <c r="AA8" s="28">
        <f>IF(Y8="",0,(AA$4*(101+(1000*LOG(Y$4,10))-(1000*LOG(Y8,10)))))</f>
        <v>0</v>
      </c>
      <c r="AB8" s="126"/>
      <c r="AC8" s="38">
        <f>IF(AND(AC$1&lt;&gt;$F8,AB8&gt;0)=TRUE,1,"")</f>
      </c>
      <c r="AD8" s="39">
        <f>IF(AB8="",0,(AD$4*(101+(1000*LOG(AB$4,10))-(1000*LOG(AB8,10)))))</f>
        <v>0</v>
      </c>
      <c r="AE8" s="127"/>
      <c r="AF8" s="15">
        <f>IF(AND(AF$1&lt;&gt;$F8,AE8&gt;0)=TRUE,1,"")</f>
      </c>
      <c r="AG8" s="28">
        <f>IF(AE8="",0,(AG$4*(101+(1000*LOG(AE$4,10))-(1000*LOG(AE8,10)))))</f>
        <v>0</v>
      </c>
      <c r="AH8" s="126"/>
      <c r="AI8" s="38">
        <f>IF(AND(AI$1&lt;&gt;$F8,AH8&gt;0)=TRUE,1,"")</f>
      </c>
      <c r="AJ8" s="39">
        <f>IF(AH8="",0,(AJ$4*(101+(1000*LOG(AH$4,10))-(1000*LOG(AH8,10)))))</f>
        <v>0</v>
      </c>
      <c r="AK8" s="127"/>
      <c r="AL8" s="15">
        <f>IF(AND(AL$1&lt;&gt;$F8,AK8&gt;0)=TRUE,1,"")</f>
      </c>
      <c r="AM8" s="28">
        <f>IF(AK8="",0,(AM$4*(101+(1000*LOG(AK$4,10))-(1000*LOG(AK8,10)))))</f>
        <v>0</v>
      </c>
      <c r="AN8" s="126"/>
      <c r="AO8" s="38">
        <f>IF(AND(AO$1&lt;&gt;$F8,AN8&gt;0)=TRUE,1,"")</f>
      </c>
      <c r="AP8" s="39">
        <f>IF(AN8="",0,(AP$4*(101+(1000*LOG(AN$4,10))-(1000*LOG(AN8,10)))))</f>
        <v>0</v>
      </c>
      <c r="AQ8" s="127"/>
      <c r="AR8" s="15">
        <f>IF(AND(AR$1&lt;&gt;$F8,AQ8&gt;0)=TRUE,1,"")</f>
      </c>
      <c r="AS8" s="28">
        <f>IF(AQ8="",0,(AS$4*(101+(1000*LOG(AQ$4,10))-(1000*LOG(AQ8,10)))))</f>
        <v>0</v>
      </c>
      <c r="AT8" s="126"/>
      <c r="AU8" s="38">
        <f>IF(AND(AU$1&lt;&gt;$F8,AT8&gt;0)=TRUE,1,"")</f>
      </c>
      <c r="AV8" s="39">
        <f>IF(AT8="",0,(AV$4*(101+(1000*LOG(AT$4,10))-(1000*LOG(AT8,10)))))</f>
        <v>0</v>
      </c>
      <c r="AW8" s="127"/>
      <c r="AX8" s="15">
        <f>IF(AND(AX$1&lt;&gt;$F8,AW8&gt;0)=TRUE,1,"")</f>
      </c>
      <c r="AY8" s="28">
        <f>IF(AW8="",0,(AY$4*(101+(1000*LOG(AW$4,10))-(1000*LOG(AW8,10)))))</f>
        <v>0</v>
      </c>
      <c r="AZ8" s="126"/>
      <c r="BA8" s="38">
        <f>IF(AND(BA$1&lt;&gt;$F8,AZ8&gt;0)=TRUE,1,"")</f>
      </c>
      <c r="BB8" s="39">
        <f>IF(AZ8="",0,(BB$4*(101+(1000*LOG(AZ$4,10))-(1000*LOG(AZ8,10)))))</f>
        <v>0</v>
      </c>
      <c r="BC8" s="127"/>
      <c r="BD8" s="15">
        <f>IF(AND(BD$1&lt;&gt;$F8,BC8&gt;0)=TRUE,1,"")</f>
      </c>
      <c r="BE8" s="28">
        <f>IF(BC8="",0,(BE$4*(101+(1000*LOG(BC$4,10))-(1000*LOG(BC8,10)))))</f>
        <v>0</v>
      </c>
      <c r="BF8" s="126"/>
      <c r="BG8" s="38">
        <f>IF(AND(BG$1&lt;&gt;$F8,BF8&gt;0)=TRUE,1,"")</f>
      </c>
      <c r="BH8" s="39">
        <f>IF(BF8="",0,(BH$4*(101+(1000*LOG(BF$4,10))-(1000*LOG(BF8,10)))))</f>
        <v>0</v>
      </c>
      <c r="BI8" s="127"/>
      <c r="BJ8" s="15">
        <f>IF(AND(BJ$1&lt;&gt;$F8,BI8&gt;0)=TRUE,1,"")</f>
      </c>
      <c r="BK8" s="28">
        <f>IF(BI8="",0,(BK$4*(101+(1000*LOG(BI$4,10))-(1000*LOG(BI8,10)))))</f>
        <v>0</v>
      </c>
      <c r="BL8" s="126"/>
      <c r="BM8" s="38">
        <f>IF(AND(BM$1&lt;&gt;$F8,BL8&gt;0)=TRUE,1,"")</f>
      </c>
      <c r="BN8" s="39">
        <f>IF(BL8="",0,(BN$4*(101+(1000*LOG(BL$4,10))-(1000*LOG(BL8,10)))))</f>
        <v>0</v>
      </c>
      <c r="BO8" s="127"/>
      <c r="BP8" s="15">
        <f>IF(AND(BP$1&lt;&gt;$F8,BO8&gt;0)=TRUE,1,"")</f>
      </c>
      <c r="BQ8" s="28">
        <f>IF(BO8="",0,(BQ$4*(101+(1000*LOG(BO$4,10))-(1000*LOG(BO8,10)))))</f>
        <v>0</v>
      </c>
      <c r="BR8" s="27">
        <f>L8+O8+R8+U8+X8+AA8+AD8+AG8+AJ8+AM8+AP8+AS8+AV8+AY8+BB8+BE8+BH8+BK8+BN8+BQ8</f>
        <v>1498.9400086720375</v>
      </c>
      <c r="BS8" s="30">
        <f>CQ8</f>
        <v>1498.9400086720375</v>
      </c>
      <c r="BT8" s="15">
        <f>IF(MAX(BP8,BM8,BJ8,BG8,BD8,BA8,AX8,AU8,AR8,AO8,AL8,AI8,AF8,AC8,Z8,W8,T8,Q8,N8,K8)&gt;0,"*","")</f>
      </c>
      <c r="BU8" s="28">
        <f>IF(BT8="*",BS8*0.05,0)</f>
        <v>0</v>
      </c>
      <c r="BV8" s="31">
        <f>BS8+BU8</f>
        <v>1498.9400086720375</v>
      </c>
      <c r="BW8" s="25">
        <f>L8</f>
        <v>0</v>
      </c>
      <c r="BX8" s="25">
        <f>O8</f>
        <v>1498.9400086720375</v>
      </c>
      <c r="BY8" s="25">
        <f>R8</f>
        <v>0</v>
      </c>
      <c r="BZ8" s="25">
        <f>U8</f>
        <v>0</v>
      </c>
      <c r="CA8" s="25">
        <f>X8</f>
        <v>0</v>
      </c>
      <c r="CB8" s="25">
        <f>AA8</f>
        <v>0</v>
      </c>
      <c r="CC8" s="25">
        <f>AD8</f>
        <v>0</v>
      </c>
      <c r="CD8" s="25">
        <f>AG8</f>
        <v>0</v>
      </c>
      <c r="CE8" s="25">
        <f>AJ8</f>
        <v>0</v>
      </c>
      <c r="CF8" s="25">
        <f>AM8</f>
        <v>0</v>
      </c>
      <c r="CG8" s="25">
        <f>AP8</f>
        <v>0</v>
      </c>
      <c r="CH8" s="25">
        <f>AS8</f>
        <v>0</v>
      </c>
      <c r="CI8" s="25">
        <f>AV8</f>
        <v>0</v>
      </c>
      <c r="CJ8" s="25">
        <f>AY8</f>
        <v>0</v>
      </c>
      <c r="CK8" s="25">
        <f>BB8</f>
        <v>0</v>
      </c>
      <c r="CL8" s="25">
        <f>BE8</f>
        <v>0</v>
      </c>
      <c r="CM8" s="25">
        <f>BH8</f>
        <v>0</v>
      </c>
      <c r="CN8" s="25">
        <f>BK8</f>
        <v>0</v>
      </c>
      <c r="CO8" s="25">
        <f>BN8</f>
        <v>0</v>
      </c>
      <c r="CP8" s="25">
        <f>BQ8</f>
        <v>0</v>
      </c>
      <c r="CQ8" s="25">
        <f>(LARGE(BW8:CP8,1))+(LARGE(BW8:CP8,2))+(LARGE(BW8:CP8,3))+(LARGE(BW8:CP8,4)+(LARGE(BW8:CP8,5)))</f>
        <v>1498.9400086720375</v>
      </c>
      <c r="CS8" s="75">
        <f>IF($E8="Belter",$I8,0)</f>
        <v>0</v>
      </c>
      <c r="CT8" s="75">
        <f>IF($E8="Friesland",$I8,0)</f>
        <v>1498.9400086720375</v>
      </c>
      <c r="CU8" s="75">
        <f>IF($E8="Nieuwkoop",$I8,0)</f>
        <v>0</v>
      </c>
      <c r="CV8" s="75">
        <f>IF($E8="Reeuwijk",$I8,0)</f>
        <v>0</v>
      </c>
      <c r="CW8" s="75">
        <f>IF($E8="Rotterdam",$I8,0)</f>
        <v>0</v>
      </c>
      <c r="CX8" s="75">
        <f>IF($E8="Spiegelplas",$I8,0)</f>
        <v>0</v>
      </c>
      <c r="CY8" s="75">
        <f>IF($E8="Zuid",$I8,0)</f>
        <v>0</v>
      </c>
      <c r="CZ8" s="75">
        <f>IF($E8="Zuidlaardermeer",$I8,0)</f>
        <v>0</v>
      </c>
      <c r="DB8" s="2">
        <f>IF(F8&lt;&gt;3,I8,"")</f>
        <v>1498.9400086720375</v>
      </c>
      <c r="DC8" s="107">
        <f>IF(F8&lt;&gt;3,IF($G8=DC$2,$I8,""),"")</f>
      </c>
      <c r="DD8" s="107">
        <f>IF(F8&lt;&gt;3,IF($G8=DD$2,$I8,""),"")</f>
        <v>1498.9400086720375</v>
      </c>
      <c r="DE8" s="107">
        <f>IF(F8&lt;&gt;3,IF($G8=DE$2,$I8,""),"")</f>
      </c>
      <c r="DF8" s="107">
        <f>IF(F8&lt;&gt;3,IF($H8=DF$2,$I8,""),"")</f>
      </c>
      <c r="DG8" s="76">
        <f>IF(F8&lt;&gt;3,D8,"")</f>
        <v>1</v>
      </c>
    </row>
    <row r="9" spans="1:111" ht="12.75" customHeight="1">
      <c r="A9" s="24">
        <f>IF(I9&gt;0,MAX(A$4:A8)+1," ")</f>
        <v>5</v>
      </c>
      <c r="B9" s="15" t="s">
        <v>42</v>
      </c>
      <c r="C9" s="57" t="s">
        <v>43</v>
      </c>
      <c r="D9" s="51">
        <v>2</v>
      </c>
      <c r="E9" s="57" t="s">
        <v>23</v>
      </c>
      <c r="F9" s="51">
        <v>2</v>
      </c>
      <c r="G9" s="57" t="s">
        <v>28</v>
      </c>
      <c r="H9" s="51" t="s">
        <v>2</v>
      </c>
      <c r="I9" s="47">
        <f>BV9</f>
        <v>1495.0411870971739</v>
      </c>
      <c r="J9" s="126">
        <v>6</v>
      </c>
      <c r="K9" s="38">
        <f>IF(AND(K$1&lt;&gt;$F9,J9&gt;0)=TRUE,1,"")</f>
      </c>
      <c r="L9" s="39">
        <f>IF(J9="",0,(L$4*(101+(1000*LOG(J$4,10))-(1000*LOG(J9,10)))))</f>
        <v>526.968732272281</v>
      </c>
      <c r="M9" s="127">
        <v>4</v>
      </c>
      <c r="N9" s="15">
        <f>IF(AND(N$1&lt;&gt;$F9,M9&gt;0)=TRUE,1,"")</f>
        <v>1</v>
      </c>
      <c r="O9" s="28">
        <f>IF(M9="",0,(O$4*(101+(1000*LOG(M$4,10))-(1000*LOG(M9,10)))))</f>
        <v>896.8800173440752</v>
      </c>
      <c r="Q9" s="38">
        <f>IF(AND(Q$1&lt;&gt;$F9,P9&gt;0)=TRUE,1,"")</f>
      </c>
      <c r="R9" s="39">
        <f>IF(P9="",0,(R$4*(101+(1000*LOG(P$4,10))-(1000*LOG(P9,10)))))</f>
        <v>0</v>
      </c>
      <c r="S9" s="127"/>
      <c r="T9" s="15">
        <f>IF(AND(T$1&lt;&gt;$F9,S9&gt;0)=TRUE,1,"")</f>
      </c>
      <c r="U9" s="28">
        <f>IF(S9="",0,(U$4*(101+(1000*LOG(S$4,10))-(1000*LOG(S9,10)))))</f>
        <v>0</v>
      </c>
      <c r="V9" s="126"/>
      <c r="W9" s="38">
        <f>IF(AND(W$1&lt;&gt;$F9,V9&gt;0)=TRUE,1,"")</f>
      </c>
      <c r="X9" s="39">
        <f>IF(V9="",0,(X$4*(101+(1000*LOG(V$4,10))-(1000*LOG(V9,10)))))</f>
        <v>0</v>
      </c>
      <c r="Y9" s="127"/>
      <c r="Z9" s="15">
        <f>IF(AND(Z$1&lt;&gt;$F9,Y9&gt;0)=TRUE,1,"")</f>
      </c>
      <c r="AA9" s="28">
        <f>IF(Y9="",0,(AA$4*(101+(1000*LOG(Y$4,10))-(1000*LOG(Y9,10)))))</f>
        <v>0</v>
      </c>
      <c r="AB9" s="126"/>
      <c r="AC9" s="38">
        <f>IF(AND(AC$1&lt;&gt;$F9,AB9&gt;0)=TRUE,1,"")</f>
      </c>
      <c r="AD9" s="39">
        <f>IF(AB9="",0,(AD$4*(101+(1000*LOG(AB$4,10))-(1000*LOG(AB9,10)))))</f>
        <v>0</v>
      </c>
      <c r="AE9" s="127"/>
      <c r="AF9" s="15">
        <f>IF(AND(AF$1&lt;&gt;$F9,AE9&gt;0)=TRUE,1,"")</f>
      </c>
      <c r="AG9" s="28">
        <f>IF(AE9="",0,(AG$4*(101+(1000*LOG(AE$4,10))-(1000*LOG(AE9,10)))))</f>
        <v>0</v>
      </c>
      <c r="AH9" s="126"/>
      <c r="AI9" s="38">
        <f>IF(AND(AI$1&lt;&gt;$F9,AH9&gt;0)=TRUE,1,"")</f>
      </c>
      <c r="AJ9" s="39">
        <f>IF(AH9="",0,(AJ$4*(101+(1000*LOG(AH$4,10))-(1000*LOG(AH9,10)))))</f>
        <v>0</v>
      </c>
      <c r="AK9" s="127"/>
      <c r="AL9" s="15">
        <f>IF(AND(AL$1&lt;&gt;$F9,AK9&gt;0)=TRUE,1,"")</f>
      </c>
      <c r="AM9" s="28">
        <f>IF(AK9="",0,(AM$4*(101+(1000*LOG(AK$4,10))-(1000*LOG(AK9,10)))))</f>
        <v>0</v>
      </c>
      <c r="AN9" s="126"/>
      <c r="AO9" s="38">
        <f>IF(AND(AO$1&lt;&gt;$F9,AN9&gt;0)=TRUE,1,"")</f>
      </c>
      <c r="AP9" s="39">
        <f>IF(AN9="",0,(AP$4*(101+(1000*LOG(AN$4,10))-(1000*LOG(AN9,10)))))</f>
        <v>0</v>
      </c>
      <c r="AQ9" s="127"/>
      <c r="AR9" s="15">
        <f>IF(AND(AR$1&lt;&gt;$F9,AQ9&gt;0)=TRUE,1,"")</f>
      </c>
      <c r="AS9" s="28">
        <f>IF(AQ9="",0,(AS$4*(101+(1000*LOG(AQ$4,10))-(1000*LOG(AQ9,10)))))</f>
        <v>0</v>
      </c>
      <c r="AT9" s="126"/>
      <c r="AU9" s="38">
        <f>IF(AND(AU$1&lt;&gt;$F9,AT9&gt;0)=TRUE,1,"")</f>
      </c>
      <c r="AV9" s="39">
        <f>IF(AT9="",0,(AV$4*(101+(1000*LOG(AT$4,10))-(1000*LOG(AT9,10)))))</f>
        <v>0</v>
      </c>
      <c r="AW9" s="127"/>
      <c r="AX9" s="15">
        <f>IF(AND(AX$1&lt;&gt;$F9,AW9&gt;0)=TRUE,1,"")</f>
      </c>
      <c r="AY9" s="28">
        <f>IF(AW9="",0,(AY$4*(101+(1000*LOG(AW$4,10))-(1000*LOG(AW9,10)))))</f>
        <v>0</v>
      </c>
      <c r="AZ9" s="126"/>
      <c r="BA9" s="38">
        <f>IF(AND(BA$1&lt;&gt;$F9,AZ9&gt;0)=TRUE,1,"")</f>
      </c>
      <c r="BB9" s="39">
        <f>IF(AZ9="",0,(BB$4*(101+(1000*LOG(AZ$4,10))-(1000*LOG(AZ9,10)))))</f>
        <v>0</v>
      </c>
      <c r="BC9" s="127"/>
      <c r="BD9" s="15">
        <f>IF(AND(BD$1&lt;&gt;$F9,BC9&gt;0)=TRUE,1,"")</f>
      </c>
      <c r="BE9" s="28">
        <f>IF(BC9="",0,(BE$4*(101+(1000*LOG(BC$4,10))-(1000*LOG(BC9,10)))))</f>
        <v>0</v>
      </c>
      <c r="BF9" s="126"/>
      <c r="BG9" s="38">
        <f>IF(AND(BG$1&lt;&gt;$F9,BF9&gt;0)=TRUE,1,"")</f>
      </c>
      <c r="BH9" s="39">
        <f>IF(BF9="",0,(BH$4*(101+(1000*LOG(BF$4,10))-(1000*LOG(BF9,10)))))</f>
        <v>0</v>
      </c>
      <c r="BI9" s="127"/>
      <c r="BJ9" s="15">
        <f>IF(AND(BJ$1&lt;&gt;$F9,BI9&gt;0)=TRUE,1,"")</f>
      </c>
      <c r="BK9" s="28">
        <f>IF(BI9="",0,(BK$4*(101+(1000*LOG(BI$4,10))-(1000*LOG(BI9,10)))))</f>
        <v>0</v>
      </c>
      <c r="BL9" s="126"/>
      <c r="BM9" s="38">
        <f>IF(AND(BM$1&lt;&gt;$F9,BL9&gt;0)=TRUE,1,"")</f>
      </c>
      <c r="BN9" s="39">
        <f>IF(BL9="",0,(BN$4*(101+(1000*LOG(BL$4,10))-(1000*LOG(BL9,10)))))</f>
        <v>0</v>
      </c>
      <c r="BO9" s="127"/>
      <c r="BP9" s="15">
        <f>IF(AND(BP$1&lt;&gt;$F9,BO9&gt;0)=TRUE,1,"")</f>
      </c>
      <c r="BQ9" s="28">
        <f>IF(BO9="",0,(BQ$4*(101+(1000*LOG(BO$4,10))-(1000*LOG(BO9,10)))))</f>
        <v>0</v>
      </c>
      <c r="BR9" s="27">
        <f>L9+O9+R9+U9+X9+AA9+AD9+AG9+AJ9+AM9+AP9+AS9+AV9+AY9+BB9+BE9+BH9+BK9+BN9+BQ9</f>
        <v>1423.8487496163561</v>
      </c>
      <c r="BS9" s="30">
        <f>CQ9</f>
        <v>1423.8487496163561</v>
      </c>
      <c r="BT9" s="15" t="str">
        <f>IF(MAX(BP9,BM9,BJ9,BG9,BD9,BA9,AX9,AU9,AR9,AO9,AL9,AI9,AF9,AC9,Z9,W9,T9,Q9,N9,K9)&gt;0,"*","")</f>
        <v>*</v>
      </c>
      <c r="BU9" s="28">
        <f>IF(BT9="*",BS9*0.05,0)</f>
        <v>71.19243748081782</v>
      </c>
      <c r="BV9" s="31">
        <f>BS9+BU9</f>
        <v>1495.0411870971739</v>
      </c>
      <c r="BW9" s="25">
        <f>L9</f>
        <v>526.968732272281</v>
      </c>
      <c r="BX9" s="25">
        <f>O9</f>
        <v>896.8800173440752</v>
      </c>
      <c r="BY9" s="25">
        <f>R9</f>
        <v>0</v>
      </c>
      <c r="BZ9" s="25">
        <f>U9</f>
        <v>0</v>
      </c>
      <c r="CA9" s="25">
        <f>X9</f>
        <v>0</v>
      </c>
      <c r="CB9" s="25">
        <f>AA9</f>
        <v>0</v>
      </c>
      <c r="CC9" s="25">
        <f>AD9</f>
        <v>0</v>
      </c>
      <c r="CD9" s="25">
        <f>AG9</f>
        <v>0</v>
      </c>
      <c r="CE9" s="25">
        <f>AJ9</f>
        <v>0</v>
      </c>
      <c r="CF9" s="25">
        <f>AM9</f>
        <v>0</v>
      </c>
      <c r="CG9" s="25">
        <f>AP9</f>
        <v>0</v>
      </c>
      <c r="CH9" s="25">
        <f>AS9</f>
        <v>0</v>
      </c>
      <c r="CI9" s="25">
        <f>AV9</f>
        <v>0</v>
      </c>
      <c r="CJ9" s="25">
        <f>AY9</f>
        <v>0</v>
      </c>
      <c r="CK9" s="25">
        <f>BB9</f>
        <v>0</v>
      </c>
      <c r="CL9" s="25">
        <f>BE9</f>
        <v>0</v>
      </c>
      <c r="CM9" s="25">
        <f>BH9</f>
        <v>0</v>
      </c>
      <c r="CN9" s="25">
        <f>BK9</f>
        <v>0</v>
      </c>
      <c r="CO9" s="25">
        <f>BN9</f>
        <v>0</v>
      </c>
      <c r="CP9" s="25">
        <f>BQ9</f>
        <v>0</v>
      </c>
      <c r="CQ9" s="25">
        <f>(LARGE(BW9:CP9,1))+(LARGE(BW9:CP9,2))+(LARGE(BW9:CP9,3))+(LARGE(BW9:CP9,4)+(LARGE(BW9:CP9,5)))</f>
        <v>1423.8487496163561</v>
      </c>
      <c r="CS9" s="75">
        <f>IF($E9="Belter",$I9,0)</f>
        <v>0</v>
      </c>
      <c r="CT9" s="75">
        <f>IF($E9="Friesland",$I9,0)</f>
        <v>0</v>
      </c>
      <c r="CU9" s="75">
        <f>IF($E9="Nieuwkoop",$I9,0)</f>
        <v>0</v>
      </c>
      <c r="CV9" s="75">
        <f>IF($E9="Reeuwijk",$I9,0)</f>
        <v>0</v>
      </c>
      <c r="CW9" s="75">
        <f>IF($E9="Rotterdam",$I9,0)</f>
        <v>1495.0411870971739</v>
      </c>
      <c r="CX9" s="75">
        <f>IF($E9="Spiegelplas",$I9,0)</f>
        <v>0</v>
      </c>
      <c r="CY9" s="75">
        <f>IF($E9="Zuid",$I9,0)</f>
        <v>0</v>
      </c>
      <c r="CZ9" s="75">
        <f>IF($E9="Zuidlaardermeer",$I9,0)</f>
        <v>0</v>
      </c>
      <c r="DB9" s="2">
        <f>IF(F9&lt;&gt;3,I9,"")</f>
        <v>1495.0411870971739</v>
      </c>
      <c r="DC9" s="107">
        <f>IF(F9&lt;&gt;3,IF($G9=DC$2,$I9,""),"")</f>
        <v>1495.0411870971739</v>
      </c>
      <c r="DD9" s="107">
        <f>IF(F9&lt;&gt;3,IF($G9=DD$2,$I9,""),"")</f>
      </c>
      <c r="DE9" s="107">
        <f>IF(F9&lt;&gt;3,IF($G9=DE$2,$I9,""),"")</f>
      </c>
      <c r="DF9" s="107">
        <f>IF(F9&lt;&gt;3,IF($H9=DF$2,$I9,""),"")</f>
      </c>
      <c r="DG9" s="76">
        <f>IF(F9&lt;&gt;3,D9,"")</f>
        <v>2</v>
      </c>
    </row>
    <row r="10" spans="1:111" ht="12.75" customHeight="1">
      <c r="A10" s="24">
        <f>IF(I10&gt;0,MAX(A$4:A9)+1," ")</f>
        <v>6</v>
      </c>
      <c r="B10" s="15" t="s">
        <v>215</v>
      </c>
      <c r="C10" s="57" t="s">
        <v>44</v>
      </c>
      <c r="D10" s="51">
        <v>2</v>
      </c>
      <c r="E10" s="57" t="s">
        <v>24</v>
      </c>
      <c r="F10" s="51">
        <v>2</v>
      </c>
      <c r="G10" s="57" t="s">
        <v>29</v>
      </c>
      <c r="H10" s="51" t="s">
        <v>2</v>
      </c>
      <c r="I10" s="47">
        <f>IF(C10=" ",0,BV10)</f>
        <v>1455.363198163304</v>
      </c>
      <c r="K10" s="38">
        <f>IF(AND(K$1&lt;&gt;$F10,J10&gt;0)=TRUE,1,"")</f>
      </c>
      <c r="L10" s="39">
        <f>IF(J10="",0,(L$4*(101+(1000*LOG(J$4,10))-(1000*LOG(J10,10)))))</f>
        <v>0</v>
      </c>
      <c r="M10" s="127">
        <v>9</v>
      </c>
      <c r="N10" s="15">
        <f>IF(AND(N$1&lt;&gt;$F10,M10&gt;0)=TRUE,1,"")</f>
        <v>1</v>
      </c>
      <c r="O10" s="28">
        <f>IF(M10="",0,(O$4*(101+(1000*LOG(M$4,10))-(1000*LOG(M10,10)))))</f>
        <v>544.6974992327126</v>
      </c>
      <c r="P10" s="126">
        <v>4</v>
      </c>
      <c r="Q10" s="38">
        <f>IF(AND(Q$1&lt;&gt;$F10,P10&gt;0)=TRUE,1,"")</f>
      </c>
      <c r="R10" s="39">
        <f>IF(P10="",0,(R$4*(101+(1000*LOG(P$4,10))-(1000*LOG(P10,10)))))</f>
        <v>841.3626894942438</v>
      </c>
      <c r="S10" s="127"/>
      <c r="T10" s="15">
        <f>IF(AND(T$1&lt;&gt;$F10,S10&gt;0)=TRUE,1,"")</f>
      </c>
      <c r="U10" s="28">
        <f>IF(S10="",0,(U$4*(101+(1000*LOG(S$4,10))-(1000*LOG(S10,10)))))</f>
        <v>0</v>
      </c>
      <c r="V10" s="126"/>
      <c r="W10" s="38">
        <f>IF(AND(W$1&lt;&gt;$F10,V10&gt;0)=TRUE,1,"")</f>
      </c>
      <c r="X10" s="39">
        <f>IF(V10="",0,(X$4*(101+(1000*LOG(V$4,10))-(1000*LOG(V10,10)))))</f>
        <v>0</v>
      </c>
      <c r="Y10" s="127"/>
      <c r="Z10" s="15">
        <f>IF(AND(Z$1&lt;&gt;$F10,Y10&gt;0)=TRUE,1,"")</f>
      </c>
      <c r="AA10" s="28">
        <f>IF(Y10="",0,(AA$4*(101+(1000*LOG(Y$4,10))-(1000*LOG(Y10,10)))))</f>
        <v>0</v>
      </c>
      <c r="AB10" s="126"/>
      <c r="AC10" s="38">
        <f>IF(AND(AC$1&lt;&gt;$F10,AB10&gt;0)=TRUE,1,"")</f>
      </c>
      <c r="AD10" s="39">
        <f>IF(AB10="",0,(AD$4*(101+(1000*LOG(AB$4,10))-(1000*LOG(AB10,10)))))</f>
        <v>0</v>
      </c>
      <c r="AE10" s="127"/>
      <c r="AF10" s="15">
        <f>IF(AND(AF$1&lt;&gt;$F10,AE10&gt;0)=TRUE,1,"")</f>
      </c>
      <c r="AG10" s="28">
        <f>IF(AE10="",0,(AG$4*(101+(1000*LOG(AE$4,10))-(1000*LOG(AE10,10)))))</f>
        <v>0</v>
      </c>
      <c r="AH10" s="126"/>
      <c r="AI10" s="38">
        <f>IF(AND(AI$1&lt;&gt;$F10,AH10&gt;0)=TRUE,1,"")</f>
      </c>
      <c r="AJ10" s="39">
        <f>IF(AH10="",0,(AJ$4*(101+(1000*LOG(AH$4,10))-(1000*LOG(AH10,10)))))</f>
        <v>0</v>
      </c>
      <c r="AK10" s="127"/>
      <c r="AL10" s="15">
        <f>IF(AND(AL$1&lt;&gt;$F10,AK10&gt;0)=TRUE,1,"")</f>
      </c>
      <c r="AM10" s="28">
        <f>IF(AK10="",0,(AM$4*(101+(1000*LOG(AK$4,10))-(1000*LOG(AK10,10)))))</f>
        <v>0</v>
      </c>
      <c r="AN10" s="126"/>
      <c r="AO10" s="38">
        <f>IF(AND(AO$1&lt;&gt;$F10,AN10&gt;0)=TRUE,1,"")</f>
      </c>
      <c r="AP10" s="39">
        <f>IF(AN10="",0,(AP$4*(101+(1000*LOG(AN$4,10))-(1000*LOG(AN10,10)))))</f>
        <v>0</v>
      </c>
      <c r="AQ10" s="127"/>
      <c r="AR10" s="15">
        <f>IF(AND(AR$1&lt;&gt;$F10,AQ10&gt;0)=TRUE,1,"")</f>
      </c>
      <c r="AS10" s="28">
        <f>IF(AQ10="",0,(AS$4*(101+(1000*LOG(AQ$4,10))-(1000*LOG(AQ10,10)))))</f>
        <v>0</v>
      </c>
      <c r="AT10" s="126"/>
      <c r="AU10" s="38">
        <f>IF(AND(AU$1&lt;&gt;$F10,AT10&gt;0)=TRUE,1,"")</f>
      </c>
      <c r="AV10" s="39">
        <f>IF(AT10="",0,(AV$4*(101+(1000*LOG(AT$4,10))-(1000*LOG(AT10,10)))))</f>
        <v>0</v>
      </c>
      <c r="AW10" s="127"/>
      <c r="AX10" s="15">
        <f>IF(AND(AX$1&lt;&gt;$F10,AW10&gt;0)=TRUE,1,"")</f>
      </c>
      <c r="AY10" s="28">
        <f>IF(AW10="",0,(AY$4*(101+(1000*LOG(AW$4,10))-(1000*LOG(AW10,10)))))</f>
        <v>0</v>
      </c>
      <c r="AZ10" s="126"/>
      <c r="BA10" s="38">
        <f>IF(AND(BA$1&lt;&gt;$F10,AZ10&gt;0)=TRUE,1,"")</f>
      </c>
      <c r="BB10" s="39">
        <f>IF(AZ10="",0,(BB$4*(101+(1000*LOG(AZ$4,10))-(1000*LOG(AZ10,10)))))</f>
        <v>0</v>
      </c>
      <c r="BC10" s="127"/>
      <c r="BD10" s="15">
        <f>IF(AND(BD$1&lt;&gt;$F10,BC10&gt;0)=TRUE,1,"")</f>
      </c>
      <c r="BE10" s="28">
        <f>IF(BC10="",0,(BE$4*(101+(1000*LOG(BC$4,10))-(1000*LOG(BC10,10)))))</f>
        <v>0</v>
      </c>
      <c r="BF10" s="126"/>
      <c r="BG10" s="38">
        <f>IF(AND(BG$1&lt;&gt;$F10,BF10&gt;0)=TRUE,1,"")</f>
      </c>
      <c r="BH10" s="39">
        <f>IF(BF10="",0,(BH$4*(101+(1000*LOG(BF$4,10))-(1000*LOG(BF10,10)))))</f>
        <v>0</v>
      </c>
      <c r="BI10" s="127"/>
      <c r="BJ10" s="15">
        <f>IF(AND(BJ$1&lt;&gt;$F10,BI10&gt;0)=TRUE,1,"")</f>
      </c>
      <c r="BK10" s="28">
        <f>IF(BI10="",0,(BK$4*(101+(1000*LOG(BI$4,10))-(1000*LOG(BI10,10)))))</f>
        <v>0</v>
      </c>
      <c r="BL10" s="126"/>
      <c r="BM10" s="38">
        <f>IF(AND(BM$1&lt;&gt;$F10,BL10&gt;0)=TRUE,1,"")</f>
      </c>
      <c r="BN10" s="39">
        <f>IF(BL10="",0,(BN$4*(101+(1000*LOG(BL$4,10))-(1000*LOG(BL10,10)))))</f>
        <v>0</v>
      </c>
      <c r="BO10" s="127"/>
      <c r="BP10" s="15">
        <f>IF(AND(BP$1&lt;&gt;$F10,BO10&gt;0)=TRUE,1,"")</f>
      </c>
      <c r="BQ10" s="28">
        <f>IF(BO10="",0,(BQ$4*(101+(1000*LOG(BO$4,10))-(1000*LOG(BO10,10)))))</f>
        <v>0</v>
      </c>
      <c r="BR10" s="27">
        <f>L10+O10+R10+U10+X10+AA10+AD10+AG10+AJ10+AM10+AP10+AS10+AV10+AY10+BB10+BE10+BH10+BK10+BN10+BQ10</f>
        <v>1386.0601887269563</v>
      </c>
      <c r="BS10" s="30">
        <f>CQ10</f>
        <v>1386.0601887269563</v>
      </c>
      <c r="BT10" s="15" t="str">
        <f>IF(MAX(BP10,BM10,BJ10,BG10,BD10,BA10,AX10,AU10,AR10,AO10,AL10,AI10,AF10,AC10,Z10,W10,T10,Q10,N10,K10)&gt;0,"*","")</f>
        <v>*</v>
      </c>
      <c r="BU10" s="28">
        <f>IF(BT10="*",BS10*0.05,0)</f>
        <v>69.30300943634782</v>
      </c>
      <c r="BV10" s="31">
        <f>BS10+BU10</f>
        <v>1455.363198163304</v>
      </c>
      <c r="BW10" s="25">
        <f>L10</f>
        <v>0</v>
      </c>
      <c r="BX10" s="25">
        <f>O10</f>
        <v>544.6974992327126</v>
      </c>
      <c r="BY10" s="25">
        <f>R10</f>
        <v>841.3626894942438</v>
      </c>
      <c r="BZ10" s="25">
        <f>U10</f>
        <v>0</v>
      </c>
      <c r="CA10" s="25">
        <f>X10</f>
        <v>0</v>
      </c>
      <c r="CB10" s="25">
        <f>AA10</f>
        <v>0</v>
      </c>
      <c r="CC10" s="25">
        <f>AD10</f>
        <v>0</v>
      </c>
      <c r="CD10" s="25">
        <f>AG10</f>
        <v>0</v>
      </c>
      <c r="CE10" s="25">
        <f>AJ10</f>
        <v>0</v>
      </c>
      <c r="CF10" s="25">
        <f>AM10</f>
        <v>0</v>
      </c>
      <c r="CG10" s="25">
        <f>AP10</f>
        <v>0</v>
      </c>
      <c r="CH10" s="25">
        <f>AS10</f>
        <v>0</v>
      </c>
      <c r="CI10" s="25">
        <f>AV10</f>
        <v>0</v>
      </c>
      <c r="CJ10" s="25">
        <f>AY10</f>
        <v>0</v>
      </c>
      <c r="CK10" s="25">
        <f>BB10</f>
        <v>0</v>
      </c>
      <c r="CL10" s="25">
        <f>BE10</f>
        <v>0</v>
      </c>
      <c r="CM10" s="25">
        <f>BH10</f>
        <v>0</v>
      </c>
      <c r="CN10" s="25">
        <f>BK10</f>
        <v>0</v>
      </c>
      <c r="CO10" s="25">
        <f>BN10</f>
        <v>0</v>
      </c>
      <c r="CP10" s="25">
        <f>BQ10</f>
        <v>0</v>
      </c>
      <c r="CQ10" s="25">
        <f>(LARGE(BW10:CP10,1))+(LARGE(BW10:CP10,2))+(LARGE(BW10:CP10,3))+(LARGE(BW10:CP10,4)+(LARGE(BW10:CP10,5)))</f>
        <v>1386.0601887269563</v>
      </c>
      <c r="CS10" s="75">
        <f>IF($E10="Belter",$I10,0)</f>
        <v>0</v>
      </c>
      <c r="CT10" s="75">
        <f>IF($E10="Friesland",$I10,0)</f>
        <v>0</v>
      </c>
      <c r="CU10" s="75">
        <f>IF($E10="Nieuwkoop",$I10,0)</f>
        <v>0</v>
      </c>
      <c r="CV10" s="75">
        <f>IF($E10="Reeuwijk",$I10,0)</f>
        <v>0</v>
      </c>
      <c r="CW10" s="75">
        <f>IF($E10="Rotterdam",$I10,0)</f>
        <v>0</v>
      </c>
      <c r="CX10" s="75">
        <f>IF($E10="Spiegelplas",$I10,0)</f>
        <v>1455.363198163304</v>
      </c>
      <c r="CY10" s="75">
        <f>IF($E10="Zuid",$I10,0)</f>
        <v>0</v>
      </c>
      <c r="CZ10" s="75">
        <f>IF($E10="Zuidlaardermeer",$I10,0)</f>
        <v>0</v>
      </c>
      <c r="DB10" s="2">
        <f>IF(F10&lt;&gt;3,I10,"")</f>
        <v>1455.363198163304</v>
      </c>
      <c r="DC10" s="107">
        <f>IF(F10&lt;&gt;3,IF($G10=DC$2,$I10,""),"")</f>
      </c>
      <c r="DD10" s="107">
        <f>IF(F10&lt;&gt;3,IF($G10=DD$2,$I10,""),"")</f>
        <v>1455.363198163304</v>
      </c>
      <c r="DE10" s="107">
        <f>IF(F10&lt;&gt;3,IF($G10=DE$2,$I10,""),"")</f>
      </c>
      <c r="DF10" s="107">
        <f>IF(F10&lt;&gt;3,IF($H10=DF$2,$I10,""),"")</f>
      </c>
      <c r="DG10" s="76">
        <f>IF(F10&lt;&gt;3,D10,"")</f>
        <v>2</v>
      </c>
    </row>
    <row r="11" spans="1:111" ht="12.75" customHeight="1">
      <c r="A11" s="24">
        <f>IF(I11&gt;0,MAX(A$4:A10)+1," ")</f>
        <v>7</v>
      </c>
      <c r="B11" s="15" t="s">
        <v>189</v>
      </c>
      <c r="C11" s="57" t="s">
        <v>34</v>
      </c>
      <c r="D11" s="51">
        <v>2</v>
      </c>
      <c r="E11" s="57" t="s">
        <v>24</v>
      </c>
      <c r="F11" s="51">
        <v>2</v>
      </c>
      <c r="G11" s="57" t="s">
        <v>28</v>
      </c>
      <c r="H11" s="51" t="s">
        <v>2</v>
      </c>
      <c r="I11" s="47">
        <f>BV11</f>
        <v>1426.3233687442116</v>
      </c>
      <c r="J11" s="126">
        <v>7</v>
      </c>
      <c r="K11" s="38">
        <f>IF(AND(K$1&lt;&gt;$F11,J11&gt;0)=TRUE,1,"")</f>
      </c>
      <c r="L11" s="39">
        <f>IF(J11="",0,(L$4*(101+(1000*LOG(J$4,10))-(1000*LOG(J11,10)))))</f>
        <v>460.0219426416678</v>
      </c>
      <c r="M11" s="127"/>
      <c r="N11" s="15">
        <f>IF(AND(N$1&lt;&gt;$F11,M11&gt;0)=TRUE,1,"")</f>
      </c>
      <c r="O11" s="28">
        <f>IF(M11="",0,(O$4*(101+(1000*LOG(M$4,10))-(1000*LOG(M11,10)))))</f>
        <v>0</v>
      </c>
      <c r="P11" s="126">
        <v>3</v>
      </c>
      <c r="Q11" s="38">
        <f>IF(AND(Q$1&lt;&gt;$F11,P11&gt;0)=TRUE,1,"")</f>
      </c>
      <c r="R11" s="39">
        <f>IF(P11="",0,(R$4*(101+(1000*LOG(P$4,10))-(1000*LOG(P11,10)))))</f>
        <v>966.3014261025437</v>
      </c>
      <c r="S11" s="127"/>
      <c r="T11" s="15">
        <f>IF(AND(T$1&lt;&gt;$F11,S11&gt;0)=TRUE,1,"")</f>
      </c>
      <c r="U11" s="28">
        <f>IF(S11="",0,(U$4*(101+(1000*LOG(S$4,10))-(1000*LOG(S11,10)))))</f>
        <v>0</v>
      </c>
      <c r="V11" s="126"/>
      <c r="W11" s="38">
        <f>IF(AND(W$1&lt;&gt;$F11,V11&gt;0)=TRUE,1,"")</f>
      </c>
      <c r="X11" s="39">
        <f>IF(V11="",0,(X$4*(101+(1000*LOG(V$4,10))-(1000*LOG(V11,10)))))</f>
        <v>0</v>
      </c>
      <c r="Y11" s="127"/>
      <c r="Z11" s="15">
        <f>IF(AND(Z$1&lt;&gt;$F11,Y11&gt;0)=TRUE,1,"")</f>
      </c>
      <c r="AA11" s="28">
        <f>IF(Y11="",0,(AA$4*(101+(1000*LOG(Y$4,10))-(1000*LOG(Y11,10)))))</f>
        <v>0</v>
      </c>
      <c r="AB11" s="126"/>
      <c r="AC11" s="38">
        <f>IF(AND(AC$1&lt;&gt;$F11,AB11&gt;0)=TRUE,1,"")</f>
      </c>
      <c r="AD11" s="39">
        <f>IF(AB11="",0,(AD$4*(101+(1000*LOG(AB$4,10))-(1000*LOG(AB11,10)))))</f>
        <v>0</v>
      </c>
      <c r="AE11" s="127"/>
      <c r="AF11" s="15">
        <f>IF(AND(AF$1&lt;&gt;$F11,AE11&gt;0)=TRUE,1,"")</f>
      </c>
      <c r="AG11" s="28">
        <f>IF(AE11="",0,(AG$4*(101+(1000*LOG(AE$4,10))-(1000*LOG(AE11,10)))))</f>
        <v>0</v>
      </c>
      <c r="AH11" s="126"/>
      <c r="AI11" s="38">
        <f>IF(AND(AI$1&lt;&gt;$F11,AH11&gt;0)=TRUE,1,"")</f>
      </c>
      <c r="AJ11" s="39">
        <f>IF(AH11="",0,(AJ$4*(101+(1000*LOG(AH$4,10))-(1000*LOG(AH11,10)))))</f>
        <v>0</v>
      </c>
      <c r="AK11" s="127"/>
      <c r="AL11" s="15">
        <f>IF(AND(AL$1&lt;&gt;$F11,AK11&gt;0)=TRUE,1,"")</f>
      </c>
      <c r="AM11" s="28">
        <f>IF(AK11="",0,(AM$4*(101+(1000*LOG(AK$4,10))-(1000*LOG(AK11,10)))))</f>
        <v>0</v>
      </c>
      <c r="AN11" s="126"/>
      <c r="AO11" s="38">
        <f>IF(AND(AO$1&lt;&gt;$F11,AN11&gt;0)=TRUE,1,"")</f>
      </c>
      <c r="AP11" s="39">
        <f>IF(AN11="",0,(AP$4*(101+(1000*LOG(AN$4,10))-(1000*LOG(AN11,10)))))</f>
        <v>0</v>
      </c>
      <c r="AQ11" s="127"/>
      <c r="AR11" s="15">
        <f>IF(AND(AR$1&lt;&gt;$F11,AQ11&gt;0)=TRUE,1,"")</f>
      </c>
      <c r="AS11" s="28">
        <f>IF(AQ11="",0,(AS$4*(101+(1000*LOG(AQ$4,10))-(1000*LOG(AQ11,10)))))</f>
        <v>0</v>
      </c>
      <c r="AT11" s="126"/>
      <c r="AU11" s="38">
        <f>IF(AND(AU$1&lt;&gt;$F11,AT11&gt;0)=TRUE,1,"")</f>
      </c>
      <c r="AV11" s="39">
        <f>IF(AT11="",0,(AV$4*(101+(1000*LOG(AT$4,10))-(1000*LOG(AT11,10)))))</f>
        <v>0</v>
      </c>
      <c r="AW11" s="127"/>
      <c r="AX11" s="15">
        <f>IF(AND(AX$1&lt;&gt;$F11,AW11&gt;0)=TRUE,1,"")</f>
      </c>
      <c r="AY11" s="28">
        <f>IF(AW11="",0,(AY$4*(101+(1000*LOG(AW$4,10))-(1000*LOG(AW11,10)))))</f>
        <v>0</v>
      </c>
      <c r="AZ11" s="126"/>
      <c r="BA11" s="38">
        <f>IF(AND(BA$1&lt;&gt;$F11,AZ11&gt;0)=TRUE,1,"")</f>
      </c>
      <c r="BB11" s="39">
        <f>IF(AZ11="",0,(BB$4*(101+(1000*LOG(AZ$4,10))-(1000*LOG(AZ11,10)))))</f>
        <v>0</v>
      </c>
      <c r="BC11" s="127"/>
      <c r="BD11" s="15">
        <f>IF(AND(BD$1&lt;&gt;$F11,BC11&gt;0)=TRUE,1,"")</f>
      </c>
      <c r="BE11" s="28">
        <f>IF(BC11="",0,(BE$4*(101+(1000*LOG(BC$4,10))-(1000*LOG(BC11,10)))))</f>
        <v>0</v>
      </c>
      <c r="BF11" s="126"/>
      <c r="BG11" s="38">
        <f>IF(AND(BG$1&lt;&gt;$F11,BF11&gt;0)=TRUE,1,"")</f>
      </c>
      <c r="BH11" s="39">
        <f>IF(BF11="",0,(BH$4*(101+(1000*LOG(BF$4,10))-(1000*LOG(BF11,10)))))</f>
        <v>0</v>
      </c>
      <c r="BI11" s="127"/>
      <c r="BJ11" s="15">
        <f>IF(AND(BJ$1&lt;&gt;$F11,BI11&gt;0)=TRUE,1,"")</f>
      </c>
      <c r="BK11" s="28">
        <f>IF(BI11="",0,(BK$4*(101+(1000*LOG(BI$4,10))-(1000*LOG(BI11,10)))))</f>
        <v>0</v>
      </c>
      <c r="BL11" s="126"/>
      <c r="BM11" s="38">
        <f>IF(AND(BM$1&lt;&gt;$F11,BL11&gt;0)=TRUE,1,"")</f>
      </c>
      <c r="BN11" s="39">
        <f>IF(BL11="",0,(BN$4*(101+(1000*LOG(BL$4,10))-(1000*LOG(BL11,10)))))</f>
        <v>0</v>
      </c>
      <c r="BO11" s="127"/>
      <c r="BP11" s="15">
        <f>IF(AND(BP$1&lt;&gt;$F11,BO11&gt;0)=TRUE,1,"")</f>
      </c>
      <c r="BQ11" s="28">
        <f>IF(BO11="",0,(BQ$4*(101+(1000*LOG(BO$4,10))-(1000*LOG(BO11,10)))))</f>
        <v>0</v>
      </c>
      <c r="BR11" s="27">
        <f>L11+O11+R11+U11+X11+AA11+AD11+AG11+AJ11+AM11+AP11+AS11+AV11+AY11+BB11+BE11+BH11+BK11+BN11+BQ11</f>
        <v>1426.3233687442116</v>
      </c>
      <c r="BS11" s="30">
        <f>CQ11</f>
        <v>1426.3233687442116</v>
      </c>
      <c r="BT11" s="15">
        <f>IF(MAX(BP11,BM11,BJ11,BG11,BD11,BA11,AX11,AU11,AR11,AO11,AL11,AI11,AF11,AC11,Z11,W11,T11,Q11,N11,K11)&gt;0,"*","")</f>
      </c>
      <c r="BU11" s="28">
        <f>IF(BT11="*",BS11*0.05,0)</f>
        <v>0</v>
      </c>
      <c r="BV11" s="31">
        <f>BS11+BU11</f>
        <v>1426.3233687442116</v>
      </c>
      <c r="BW11" s="25">
        <f>L11</f>
        <v>460.0219426416678</v>
      </c>
      <c r="BX11" s="25">
        <f>O11</f>
        <v>0</v>
      </c>
      <c r="BY11" s="25">
        <f>R11</f>
        <v>966.3014261025437</v>
      </c>
      <c r="BZ11" s="25">
        <f>U11</f>
        <v>0</v>
      </c>
      <c r="CA11" s="25">
        <f>X11</f>
        <v>0</v>
      </c>
      <c r="CB11" s="25">
        <f>AA11</f>
        <v>0</v>
      </c>
      <c r="CC11" s="25">
        <f>AD11</f>
        <v>0</v>
      </c>
      <c r="CD11" s="25">
        <f>AG11</f>
        <v>0</v>
      </c>
      <c r="CE11" s="25">
        <f>AJ11</f>
        <v>0</v>
      </c>
      <c r="CF11" s="25">
        <f>AM11</f>
        <v>0</v>
      </c>
      <c r="CG11" s="25">
        <f>AP11</f>
        <v>0</v>
      </c>
      <c r="CH11" s="25">
        <f>AS11</f>
        <v>0</v>
      </c>
      <c r="CI11" s="25">
        <f>AV11</f>
        <v>0</v>
      </c>
      <c r="CJ11" s="25">
        <f>AY11</f>
        <v>0</v>
      </c>
      <c r="CK11" s="25">
        <f>BB11</f>
        <v>0</v>
      </c>
      <c r="CL11" s="25">
        <f>BE11</f>
        <v>0</v>
      </c>
      <c r="CM11" s="25">
        <f>BH11</f>
        <v>0</v>
      </c>
      <c r="CN11" s="25">
        <f>BK11</f>
        <v>0</v>
      </c>
      <c r="CO11" s="25">
        <f>BN11</f>
        <v>0</v>
      </c>
      <c r="CP11" s="25">
        <f>BQ11</f>
        <v>0</v>
      </c>
      <c r="CQ11" s="25">
        <f>(LARGE(BW11:CP11,1))+(LARGE(BW11:CP11,2))+(LARGE(BW11:CP11,3))+(LARGE(BW11:CP11,4)+(LARGE(BW11:CP11,5)))</f>
        <v>1426.3233687442116</v>
      </c>
      <c r="CS11" s="75">
        <f>IF($E11="Belter",$I11,0)</f>
        <v>0</v>
      </c>
      <c r="CT11" s="75">
        <f>IF($E11="Friesland",$I11,0)</f>
        <v>0</v>
      </c>
      <c r="CU11" s="75">
        <f>IF($E11="Nieuwkoop",$I11,0)</f>
        <v>0</v>
      </c>
      <c r="CV11" s="75">
        <f>IF($E11="Reeuwijk",$I11,0)</f>
        <v>0</v>
      </c>
      <c r="CW11" s="75">
        <f>IF($E11="Rotterdam",$I11,0)</f>
        <v>0</v>
      </c>
      <c r="CX11" s="75">
        <f>IF($E11="Spiegelplas",$I11,0)</f>
        <v>1426.3233687442116</v>
      </c>
      <c r="CY11" s="75">
        <f>IF($E11="Zuid",$I11,0)</f>
        <v>0</v>
      </c>
      <c r="CZ11" s="75">
        <f>IF($E11="Zuidlaardermeer",$I11,0)</f>
        <v>0</v>
      </c>
      <c r="DB11" s="2">
        <f>IF(F11&lt;&gt;3,I11,"")</f>
        <v>1426.3233687442116</v>
      </c>
      <c r="DC11" s="107">
        <f>IF(F11&lt;&gt;3,IF($G11=DC$2,$I11,""),"")</f>
        <v>1426.3233687442116</v>
      </c>
      <c r="DD11" s="107">
        <f>IF(F11&lt;&gt;3,IF($G11=DD$2,$I11,""),"")</f>
      </c>
      <c r="DE11" s="107">
        <f>IF(F11&lt;&gt;3,IF($G11=DE$2,$I11,""),"")</f>
      </c>
      <c r="DF11" s="107">
        <f>IF(F11&lt;&gt;3,IF($H11=DF$2,$I11,""),"")</f>
      </c>
      <c r="DG11" s="76">
        <f>IF(F11&lt;&gt;3,D11,"")</f>
        <v>2</v>
      </c>
    </row>
    <row r="12" spans="1:111" ht="12.75" customHeight="1">
      <c r="A12" s="24">
        <f>IF(I12&gt;0,MAX(A$4:A11)+1," ")</f>
        <v>8</v>
      </c>
      <c r="B12" s="15" t="s">
        <v>49</v>
      </c>
      <c r="C12" s="57" t="s">
        <v>50</v>
      </c>
      <c r="D12" s="51">
        <v>1</v>
      </c>
      <c r="E12" s="57" t="s">
        <v>22</v>
      </c>
      <c r="F12" s="51">
        <v>2</v>
      </c>
      <c r="G12" s="57" t="s">
        <v>29</v>
      </c>
      <c r="H12" s="51" t="s">
        <v>2</v>
      </c>
      <c r="I12" s="47">
        <f>BV12</f>
        <v>1305.1199826559246</v>
      </c>
      <c r="J12" s="126">
        <v>1</v>
      </c>
      <c r="K12" s="38">
        <f>IF(AND(K$1&lt;&gt;$F12,J12&gt;0)=TRUE,1,"")</f>
      </c>
      <c r="L12" s="39">
        <f>IF(J12="",0,(L$4*(101+(1000*LOG(J$4,10))-(1000*LOG(J12,10)))))</f>
        <v>1305.1199826559246</v>
      </c>
      <c r="M12" s="127"/>
      <c r="N12" s="15">
        <f>IF(AND(N$1&lt;&gt;$F12,M12&gt;0)=TRUE,1,"")</f>
      </c>
      <c r="O12" s="28">
        <f>IF(M12="",0,(O$4*(101+(1000*LOG(M$4,10))-(1000*LOG(M12,10)))))</f>
        <v>0</v>
      </c>
      <c r="Q12" s="38">
        <f>IF(AND(Q$1&lt;&gt;$F12,P12&gt;0)=TRUE,1,"")</f>
      </c>
      <c r="R12" s="39">
        <f>IF(P12="",0,(R$4*(101+(1000*LOG(P$4,10))-(1000*LOG(P12,10)))))</f>
        <v>0</v>
      </c>
      <c r="S12" s="127"/>
      <c r="T12" s="15">
        <f>IF(AND(T$1&lt;&gt;$F12,S12&gt;0)=TRUE,1,"")</f>
      </c>
      <c r="U12" s="28">
        <f>IF(S12="",0,(U$4*(101+(1000*LOG(S$4,10))-(1000*LOG(S12,10)))))</f>
        <v>0</v>
      </c>
      <c r="V12" s="126"/>
      <c r="W12" s="38">
        <f>IF(AND(W$1&lt;&gt;$F12,V12&gt;0)=TRUE,1,"")</f>
      </c>
      <c r="X12" s="39">
        <f>IF(V12="",0,(X$4*(101+(1000*LOG(V$4,10))-(1000*LOG(V12,10)))))</f>
        <v>0</v>
      </c>
      <c r="Y12" s="127"/>
      <c r="Z12" s="15">
        <f>IF(AND(Z$1&lt;&gt;$F12,Y12&gt;0)=TRUE,1,"")</f>
      </c>
      <c r="AA12" s="28">
        <f>IF(Y12="",0,(AA$4*(101+(1000*LOG(Y$4,10))-(1000*LOG(Y12,10)))))</f>
        <v>0</v>
      </c>
      <c r="AB12" s="126"/>
      <c r="AC12" s="38">
        <f>IF(AND(AC$1&lt;&gt;$F12,AB12&gt;0)=TRUE,1,"")</f>
      </c>
      <c r="AD12" s="39">
        <f>IF(AB12="",0,(AD$4*(101+(1000*LOG(AB$4,10))-(1000*LOG(AB12,10)))))</f>
        <v>0</v>
      </c>
      <c r="AE12" s="127"/>
      <c r="AF12" s="15">
        <f>IF(AND(AF$1&lt;&gt;$F12,AE12&gt;0)=TRUE,1,"")</f>
      </c>
      <c r="AG12" s="28">
        <f>IF(AE12="",0,(AG$4*(101+(1000*LOG(AE$4,10))-(1000*LOG(AE12,10)))))</f>
        <v>0</v>
      </c>
      <c r="AH12" s="126"/>
      <c r="AI12" s="38">
        <f>IF(AND(AI$1&lt;&gt;$F12,AH12&gt;0)=TRUE,1,"")</f>
      </c>
      <c r="AJ12" s="39">
        <f>IF(AH12="",0,(AJ$4*(101+(1000*LOG(AH$4,10))-(1000*LOG(AH12,10)))))</f>
        <v>0</v>
      </c>
      <c r="AK12" s="127"/>
      <c r="AL12" s="15">
        <f>IF(AND(AL$1&lt;&gt;$F12,AK12&gt;0)=TRUE,1,"")</f>
      </c>
      <c r="AM12" s="28">
        <f>IF(AK12="",0,(AM$4*(101+(1000*LOG(AK$4,10))-(1000*LOG(AK12,10)))))</f>
        <v>0</v>
      </c>
      <c r="AN12" s="126"/>
      <c r="AO12" s="38">
        <f>IF(AND(AO$1&lt;&gt;$F12,AN12&gt;0)=TRUE,1,"")</f>
      </c>
      <c r="AP12" s="39">
        <f>IF(AN12="",0,(AP$4*(101+(1000*LOG(AN$4,10))-(1000*LOG(AN12,10)))))</f>
        <v>0</v>
      </c>
      <c r="AQ12" s="127"/>
      <c r="AR12" s="15">
        <f>IF(AND(AR$1&lt;&gt;$F12,AQ12&gt;0)=TRUE,1,"")</f>
      </c>
      <c r="AS12" s="28">
        <f>IF(AQ12="",0,(AS$4*(101+(1000*LOG(AQ$4,10))-(1000*LOG(AQ12,10)))))</f>
        <v>0</v>
      </c>
      <c r="AT12" s="126"/>
      <c r="AU12" s="38">
        <f>IF(AND(AU$1&lt;&gt;$F12,AT12&gt;0)=TRUE,1,"")</f>
      </c>
      <c r="AV12" s="39">
        <f>IF(AT12="",0,(AV$4*(101+(1000*LOG(AT$4,10))-(1000*LOG(AT12,10)))))</f>
        <v>0</v>
      </c>
      <c r="AW12" s="127"/>
      <c r="AX12" s="15">
        <f>IF(AND(AX$1&lt;&gt;$F12,AW12&gt;0)=TRUE,1,"")</f>
      </c>
      <c r="AY12" s="28">
        <f>IF(AW12="",0,(AY$4*(101+(1000*LOG(AW$4,10))-(1000*LOG(AW12,10)))))</f>
        <v>0</v>
      </c>
      <c r="AZ12" s="126"/>
      <c r="BA12" s="38">
        <f>IF(AND(BA$1&lt;&gt;$F12,AZ12&gt;0)=TRUE,1,"")</f>
      </c>
      <c r="BB12" s="39">
        <f>IF(AZ12="",0,(BB$4*(101+(1000*LOG(AZ$4,10))-(1000*LOG(AZ12,10)))))</f>
        <v>0</v>
      </c>
      <c r="BC12" s="127"/>
      <c r="BD12" s="15">
        <f>IF(AND(BD$1&lt;&gt;$F12,BC12&gt;0)=TRUE,1,"")</f>
      </c>
      <c r="BE12" s="28">
        <f>IF(BC12="",0,(BE$4*(101+(1000*LOG(BC$4,10))-(1000*LOG(BC12,10)))))</f>
        <v>0</v>
      </c>
      <c r="BF12" s="126"/>
      <c r="BG12" s="38">
        <f>IF(AND(BG$1&lt;&gt;$F12,BF12&gt;0)=TRUE,1,"")</f>
      </c>
      <c r="BH12" s="39">
        <f>IF(BF12="",0,(BH$4*(101+(1000*LOG(BF$4,10))-(1000*LOG(BF12,10)))))</f>
        <v>0</v>
      </c>
      <c r="BI12" s="127"/>
      <c r="BJ12" s="15">
        <f>IF(AND(BJ$1&lt;&gt;$F12,BI12&gt;0)=TRUE,1,"")</f>
      </c>
      <c r="BK12" s="28">
        <f>IF(BI12="",0,(BK$4*(101+(1000*LOG(BI$4,10))-(1000*LOG(BI12,10)))))</f>
        <v>0</v>
      </c>
      <c r="BL12" s="126"/>
      <c r="BM12" s="38">
        <f>IF(AND(BM$1&lt;&gt;$F12,BL12&gt;0)=TRUE,1,"")</f>
      </c>
      <c r="BN12" s="39">
        <f>IF(BL12="",0,(BN$4*(101+(1000*LOG(BL$4,10))-(1000*LOG(BL12,10)))))</f>
        <v>0</v>
      </c>
      <c r="BO12" s="127"/>
      <c r="BP12" s="15">
        <f>IF(AND(BP$1&lt;&gt;$F12,BO12&gt;0)=TRUE,1,"")</f>
      </c>
      <c r="BQ12" s="28">
        <f>IF(BO12="",0,(BQ$4*(101+(1000*LOG(BO$4,10))-(1000*LOG(BO12,10)))))</f>
        <v>0</v>
      </c>
      <c r="BR12" s="27">
        <f>L12+O12+R12+U12+X12+AA12+AD12+AG12+AJ12+AM12+AP12+AS12+AV12+AY12+BB12+BE12+BH12+BK12+BN12+BQ12</f>
        <v>1305.1199826559246</v>
      </c>
      <c r="BS12" s="30">
        <f>CQ12</f>
        <v>1305.1199826559246</v>
      </c>
      <c r="BT12" s="15">
        <f>IF(MAX(BP12,BM12,BJ12,BG12,BD12,BA12,AX12,AU12,AR12,AO12,AL12,AI12,AF12,AC12,Z12,W12,T12,Q12,N12,K12)&gt;0,"*","")</f>
      </c>
      <c r="BU12" s="28">
        <f>IF(BT12="*",BS12*0.05,0)</f>
        <v>0</v>
      </c>
      <c r="BV12" s="31">
        <f>BS12+BU12</f>
        <v>1305.1199826559246</v>
      </c>
      <c r="BW12" s="25">
        <f>L12</f>
        <v>1305.1199826559246</v>
      </c>
      <c r="BX12" s="25">
        <f>O12</f>
        <v>0</v>
      </c>
      <c r="BY12" s="25">
        <f>R12</f>
        <v>0</v>
      </c>
      <c r="BZ12" s="25">
        <f>U12</f>
        <v>0</v>
      </c>
      <c r="CA12" s="25">
        <f>X12</f>
        <v>0</v>
      </c>
      <c r="CB12" s="25">
        <f>AA12</f>
        <v>0</v>
      </c>
      <c r="CC12" s="25">
        <f>AD12</f>
        <v>0</v>
      </c>
      <c r="CD12" s="25">
        <f>AG12</f>
        <v>0</v>
      </c>
      <c r="CE12" s="25">
        <f>AJ12</f>
        <v>0</v>
      </c>
      <c r="CF12" s="25">
        <f>AM12</f>
        <v>0</v>
      </c>
      <c r="CG12" s="25">
        <f>AP12</f>
        <v>0</v>
      </c>
      <c r="CH12" s="25">
        <f>AS12</f>
        <v>0</v>
      </c>
      <c r="CI12" s="25">
        <f>AV12</f>
        <v>0</v>
      </c>
      <c r="CJ12" s="25">
        <f>AY12</f>
        <v>0</v>
      </c>
      <c r="CK12" s="25">
        <f>BB12</f>
        <v>0</v>
      </c>
      <c r="CL12" s="25">
        <f>BE12</f>
        <v>0</v>
      </c>
      <c r="CM12" s="25">
        <f>BH12</f>
        <v>0</v>
      </c>
      <c r="CN12" s="25">
        <f>BK12</f>
        <v>0</v>
      </c>
      <c r="CO12" s="25">
        <f>BN12</f>
        <v>0</v>
      </c>
      <c r="CP12" s="25">
        <f>BQ12</f>
        <v>0</v>
      </c>
      <c r="CQ12" s="25">
        <f>(LARGE(BW12:CP12,1))+(LARGE(BW12:CP12,2))+(LARGE(BW12:CP12,3))+(LARGE(BW12:CP12,4)+(LARGE(BW12:CP12,5)))</f>
        <v>1305.1199826559246</v>
      </c>
      <c r="CS12" s="75">
        <f>IF($E12="Belter",$I12,0)</f>
        <v>0</v>
      </c>
      <c r="CT12" s="75">
        <f>IF($E12="Friesland",$I12,0)</f>
        <v>0</v>
      </c>
      <c r="CU12" s="75">
        <f>IF($E12="Nieuwkoop",$I12,0)</f>
        <v>0</v>
      </c>
      <c r="CV12" s="75">
        <f>IF($E12="Reeuwijk",$I12,0)</f>
        <v>1305.1199826559246</v>
      </c>
      <c r="CW12" s="75">
        <f>IF($E12="Rotterdam",$I12,0)</f>
        <v>0</v>
      </c>
      <c r="CX12" s="75">
        <f>IF($E12="Spiegelplas",$I12,0)</f>
        <v>0</v>
      </c>
      <c r="CY12" s="75">
        <f>IF($E12="Zuid",$I12,0)</f>
        <v>0</v>
      </c>
      <c r="CZ12" s="75">
        <f>IF($E12="Zuidlaardermeer",$I12,0)</f>
        <v>0</v>
      </c>
      <c r="DB12" s="2">
        <f>IF(F12&lt;&gt;3,I12,"")</f>
        <v>1305.1199826559246</v>
      </c>
      <c r="DC12" s="107">
        <f>IF(F12&lt;&gt;3,IF($G12=DC$2,$I12,""),"")</f>
      </c>
      <c r="DD12" s="107">
        <f>IF(F12&lt;&gt;3,IF($G12=DD$2,$I12,""),"")</f>
        <v>1305.1199826559246</v>
      </c>
      <c r="DE12" s="107">
        <f>IF(F12&lt;&gt;3,IF($G12=DE$2,$I12,""),"")</f>
      </c>
      <c r="DF12" s="107">
        <f>IF(F12&lt;&gt;3,IF($H12=DF$2,$I12,""),"")</f>
      </c>
      <c r="DG12" s="76">
        <f>IF(F12&lt;&gt;3,D12,"")</f>
        <v>1</v>
      </c>
    </row>
    <row r="13" spans="1:111" ht="12.75" customHeight="1">
      <c r="A13" s="24">
        <f>IF(I13&gt;0,MAX(A$4:A12)+1," ")</f>
        <v>9</v>
      </c>
      <c r="B13" s="15" t="s">
        <v>206</v>
      </c>
      <c r="C13" s="57" t="s">
        <v>39</v>
      </c>
      <c r="D13" s="51">
        <v>1</v>
      </c>
      <c r="E13" s="57" t="s">
        <v>23</v>
      </c>
      <c r="F13" s="51">
        <v>2</v>
      </c>
      <c r="G13" s="57" t="s">
        <v>29</v>
      </c>
      <c r="H13" s="51" t="s">
        <v>2</v>
      </c>
      <c r="I13" s="47">
        <f>IF(C13=" ",0,BV13)</f>
        <v>1142.392685158225</v>
      </c>
      <c r="K13" s="38">
        <f>IF(AND(K$1&lt;&gt;$F13,J13&gt;0)=TRUE,1,"")</f>
      </c>
      <c r="L13" s="39">
        <f>IF(J13="",0,(L$4*(101+(1000*LOG(J$4,10))-(1000*LOG(J13,10)))))</f>
        <v>0</v>
      </c>
      <c r="M13" s="127"/>
      <c r="N13" s="15">
        <f>IF(AND(N$1&lt;&gt;$F13,M13&gt;0)=TRUE,1,"")</f>
      </c>
      <c r="O13" s="28">
        <f>IF(M13="",0,(O$4*(101+(1000*LOG(M$4,10))-(1000*LOG(M13,10)))))</f>
        <v>0</v>
      </c>
      <c r="P13" s="126">
        <v>2</v>
      </c>
      <c r="Q13" s="38">
        <f>IF(AND(Q$1&lt;&gt;$F13,P13&gt;0)=TRUE,1,"")</f>
      </c>
      <c r="R13" s="39">
        <f>IF(P13="",0,(R$4*(101+(1000*LOG(P$4,10))-(1000*LOG(P13,10)))))</f>
        <v>1142.392685158225</v>
      </c>
      <c r="S13" s="127"/>
      <c r="T13" s="15">
        <f>IF(AND(T$1&lt;&gt;$F13,S13&gt;0)=TRUE,1,"")</f>
      </c>
      <c r="U13" s="28">
        <f>IF(S13="",0,(U$4*(101+(1000*LOG(S$4,10))-(1000*LOG(S13,10)))))</f>
        <v>0</v>
      </c>
      <c r="V13" s="126"/>
      <c r="W13" s="38">
        <f>IF(AND(W$1&lt;&gt;$F13,V13&gt;0)=TRUE,1,"")</f>
      </c>
      <c r="X13" s="39">
        <f>IF(V13="",0,(X$4*(101+(1000*LOG(V$4,10))-(1000*LOG(V13,10)))))</f>
        <v>0</v>
      </c>
      <c r="Y13" s="127"/>
      <c r="Z13" s="15">
        <f>IF(AND(Z$1&lt;&gt;$F13,Y13&gt;0)=TRUE,1,"")</f>
      </c>
      <c r="AA13" s="28">
        <f>IF(Y13="",0,(AA$4*(101+(1000*LOG(Y$4,10))-(1000*LOG(Y13,10)))))</f>
        <v>0</v>
      </c>
      <c r="AB13" s="126"/>
      <c r="AC13" s="38">
        <f>IF(AND(AC$1&lt;&gt;$F13,AB13&gt;0)=TRUE,1,"")</f>
      </c>
      <c r="AD13" s="39">
        <f>IF(AB13="",0,(AD$4*(101+(1000*LOG(AB$4,10))-(1000*LOG(AB13,10)))))</f>
        <v>0</v>
      </c>
      <c r="AE13" s="127"/>
      <c r="AF13" s="15">
        <f>IF(AND(AF$1&lt;&gt;$F13,AE13&gt;0)=TRUE,1,"")</f>
      </c>
      <c r="AG13" s="28">
        <f>IF(AE13="",0,(AG$4*(101+(1000*LOG(AE$4,10))-(1000*LOG(AE13,10)))))</f>
        <v>0</v>
      </c>
      <c r="AH13" s="126"/>
      <c r="AI13" s="38">
        <f>IF(AND(AI$1&lt;&gt;$F13,AH13&gt;0)=TRUE,1,"")</f>
      </c>
      <c r="AJ13" s="39">
        <f>IF(AH13="",0,(AJ$4*(101+(1000*LOG(AH$4,10))-(1000*LOG(AH13,10)))))</f>
        <v>0</v>
      </c>
      <c r="AK13" s="127"/>
      <c r="AL13" s="15">
        <f>IF(AND(AL$1&lt;&gt;$F13,AK13&gt;0)=TRUE,1,"")</f>
      </c>
      <c r="AM13" s="28">
        <f>IF(AK13="",0,(AM$4*(101+(1000*LOG(AK$4,10))-(1000*LOG(AK13,10)))))</f>
        <v>0</v>
      </c>
      <c r="AN13" s="126"/>
      <c r="AO13" s="38">
        <f>IF(AND(AO$1&lt;&gt;$F13,AN13&gt;0)=TRUE,1,"")</f>
      </c>
      <c r="AP13" s="39">
        <f>IF(AN13="",0,(AP$4*(101+(1000*LOG(AN$4,10))-(1000*LOG(AN13,10)))))</f>
        <v>0</v>
      </c>
      <c r="AQ13" s="127"/>
      <c r="AR13" s="15">
        <f>IF(AND(AR$1&lt;&gt;$F13,AQ13&gt;0)=TRUE,1,"")</f>
      </c>
      <c r="AS13" s="28">
        <f>IF(AQ13="",0,(AS$4*(101+(1000*LOG(AQ$4,10))-(1000*LOG(AQ13,10)))))</f>
        <v>0</v>
      </c>
      <c r="AT13" s="126"/>
      <c r="AU13" s="38">
        <f>IF(AND(AU$1&lt;&gt;$F13,AT13&gt;0)=TRUE,1,"")</f>
      </c>
      <c r="AV13" s="39">
        <f>IF(AT13="",0,(AV$4*(101+(1000*LOG(AT$4,10))-(1000*LOG(AT13,10)))))</f>
        <v>0</v>
      </c>
      <c r="AW13" s="127"/>
      <c r="AX13" s="15">
        <f>IF(AND(AX$1&lt;&gt;$F13,AW13&gt;0)=TRUE,1,"")</f>
      </c>
      <c r="AY13" s="28">
        <f>IF(AW13="",0,(AY$4*(101+(1000*LOG(AW$4,10))-(1000*LOG(AW13,10)))))</f>
        <v>0</v>
      </c>
      <c r="AZ13" s="126"/>
      <c r="BA13" s="38">
        <f>IF(AND(BA$1&lt;&gt;$F13,AZ13&gt;0)=TRUE,1,"")</f>
      </c>
      <c r="BB13" s="39">
        <f>IF(AZ13="",0,(BB$4*(101+(1000*LOG(AZ$4,10))-(1000*LOG(AZ13,10)))))</f>
        <v>0</v>
      </c>
      <c r="BC13" s="127"/>
      <c r="BD13" s="15">
        <f>IF(AND(BD$1&lt;&gt;$F13,BC13&gt;0)=TRUE,1,"")</f>
      </c>
      <c r="BE13" s="28">
        <f>IF(BC13="",0,(BE$4*(101+(1000*LOG(BC$4,10))-(1000*LOG(BC13,10)))))</f>
        <v>0</v>
      </c>
      <c r="BF13" s="126"/>
      <c r="BG13" s="38">
        <f>IF(AND(BG$1&lt;&gt;$F13,BF13&gt;0)=TRUE,1,"")</f>
      </c>
      <c r="BH13" s="39">
        <f>IF(BF13="",0,(BH$4*(101+(1000*LOG(BF$4,10))-(1000*LOG(BF13,10)))))</f>
        <v>0</v>
      </c>
      <c r="BI13" s="127"/>
      <c r="BJ13" s="15">
        <f>IF(AND(BJ$1&lt;&gt;$F13,BI13&gt;0)=TRUE,1,"")</f>
      </c>
      <c r="BK13" s="28">
        <f>IF(BI13="",0,(BK$4*(101+(1000*LOG(BI$4,10))-(1000*LOG(BI13,10)))))</f>
        <v>0</v>
      </c>
      <c r="BL13" s="126"/>
      <c r="BM13" s="38">
        <f>IF(AND(BM$1&lt;&gt;$F13,BL13&gt;0)=TRUE,1,"")</f>
      </c>
      <c r="BN13" s="39">
        <f>IF(BL13="",0,(BN$4*(101+(1000*LOG(BL$4,10))-(1000*LOG(BL13,10)))))</f>
        <v>0</v>
      </c>
      <c r="BO13" s="127"/>
      <c r="BP13" s="15">
        <f>IF(AND(BP$1&lt;&gt;$F13,BO13&gt;0)=TRUE,1,"")</f>
      </c>
      <c r="BQ13" s="28">
        <f>IF(BO13="",0,(BQ$4*(101+(1000*LOG(BO$4,10))-(1000*LOG(BO13,10)))))</f>
        <v>0</v>
      </c>
      <c r="BR13" s="27">
        <f>L13+O13+R13+U13+X13+AA13+AD13+AG13+AJ13+AM13+AP13+AS13+AV13+AY13+BB13+BE13+BH13+BK13+BN13+BQ13</f>
        <v>1142.392685158225</v>
      </c>
      <c r="BS13" s="30">
        <f>CQ13</f>
        <v>1142.392685158225</v>
      </c>
      <c r="BT13" s="15">
        <f>IF(MAX(BP13,BM13,BJ13,BG13,BD13,BA13,AX13,AU13,AR13,AO13,AL13,AI13,AF13,AC13,Z13,W13,T13,Q13,N13,K13)&gt;0,"*","")</f>
      </c>
      <c r="BU13" s="28">
        <f>IF(BT13="*",BS13*0.05,0)</f>
        <v>0</v>
      </c>
      <c r="BV13" s="31">
        <f>BS13+BU13</f>
        <v>1142.392685158225</v>
      </c>
      <c r="BW13" s="25">
        <f>L13</f>
        <v>0</v>
      </c>
      <c r="BX13" s="25">
        <f>O13</f>
        <v>0</v>
      </c>
      <c r="BY13" s="25">
        <f>R13</f>
        <v>1142.392685158225</v>
      </c>
      <c r="BZ13" s="25">
        <f>U13</f>
        <v>0</v>
      </c>
      <c r="CA13" s="25">
        <f>X13</f>
        <v>0</v>
      </c>
      <c r="CB13" s="25">
        <f>AA13</f>
        <v>0</v>
      </c>
      <c r="CC13" s="25">
        <f>AD13</f>
        <v>0</v>
      </c>
      <c r="CD13" s="25">
        <f>AG13</f>
        <v>0</v>
      </c>
      <c r="CE13" s="25">
        <f>AJ13</f>
        <v>0</v>
      </c>
      <c r="CF13" s="25">
        <f>AM13</f>
        <v>0</v>
      </c>
      <c r="CG13" s="25">
        <f>AP13</f>
        <v>0</v>
      </c>
      <c r="CH13" s="25">
        <f>AS13</f>
        <v>0</v>
      </c>
      <c r="CI13" s="25">
        <f>AV13</f>
        <v>0</v>
      </c>
      <c r="CJ13" s="25">
        <f>AY13</f>
        <v>0</v>
      </c>
      <c r="CK13" s="25">
        <f>BB13</f>
        <v>0</v>
      </c>
      <c r="CL13" s="25">
        <f>BE13</f>
        <v>0</v>
      </c>
      <c r="CM13" s="25">
        <f>BH13</f>
        <v>0</v>
      </c>
      <c r="CN13" s="25">
        <f>BK13</f>
        <v>0</v>
      </c>
      <c r="CO13" s="25">
        <f>BN13</f>
        <v>0</v>
      </c>
      <c r="CP13" s="25">
        <f>BQ13</f>
        <v>0</v>
      </c>
      <c r="CQ13" s="25">
        <f>(LARGE(BW13:CP13,1))+(LARGE(BW13:CP13,2))+(LARGE(BW13:CP13,3))+(LARGE(BW13:CP13,4)+(LARGE(BW13:CP13,5)))</f>
        <v>1142.392685158225</v>
      </c>
      <c r="CS13" s="75">
        <f>IF($E13="Belter",$I13,0)</f>
        <v>0</v>
      </c>
      <c r="CT13" s="75">
        <f>IF($E13="Friesland",$I13,0)</f>
        <v>0</v>
      </c>
      <c r="CU13" s="75">
        <f>IF($E13="Nieuwkoop",$I13,0)</f>
        <v>0</v>
      </c>
      <c r="CV13" s="75">
        <f>IF($E13="Reeuwijk",$I13,0)</f>
        <v>0</v>
      </c>
      <c r="CW13" s="75">
        <f>IF($E13="Rotterdam",$I13,0)</f>
        <v>1142.392685158225</v>
      </c>
      <c r="CX13" s="75">
        <f>IF($E13="Spiegelplas",$I13,0)</f>
        <v>0</v>
      </c>
      <c r="CY13" s="75">
        <f>IF($E13="Zuid",$I13,0)</f>
        <v>0</v>
      </c>
      <c r="CZ13" s="75">
        <f>IF($E13="Zuidlaardermeer",$I13,0)</f>
        <v>0</v>
      </c>
      <c r="DB13" s="2">
        <f>IF(F13&lt;&gt;3,I13,"")</f>
        <v>1142.392685158225</v>
      </c>
      <c r="DC13" s="107">
        <f>IF(F13&lt;&gt;3,IF($G13=DC$2,$I13,""),"")</f>
      </c>
      <c r="DD13" s="107">
        <f>IF(F13&lt;&gt;3,IF($G13=DD$2,$I13,""),"")</f>
        <v>1142.392685158225</v>
      </c>
      <c r="DE13" s="107">
        <f>IF(F13&lt;&gt;3,IF($G13=DE$2,$I13,""),"")</f>
      </c>
      <c r="DF13" s="107">
        <f>IF(F13&lt;&gt;3,IF($H13=DF$2,$I13,""),"")</f>
      </c>
      <c r="DG13" s="76">
        <f>IF(F13&lt;&gt;3,D13,"")</f>
        <v>1</v>
      </c>
    </row>
    <row r="14" spans="1:111" ht="12.75" customHeight="1">
      <c r="A14" s="24">
        <f>IF(I14&gt;0,MAX(A$4:A13)+1," ")</f>
        <v>10</v>
      </c>
      <c r="B14" s="15" t="s">
        <v>61</v>
      </c>
      <c r="C14" s="57" t="s">
        <v>62</v>
      </c>
      <c r="D14" s="51">
        <v>3</v>
      </c>
      <c r="E14" s="57" t="s">
        <v>24</v>
      </c>
      <c r="F14" s="51">
        <v>2</v>
      </c>
      <c r="G14" s="57" t="s">
        <v>29</v>
      </c>
      <c r="H14" s="51" t="s">
        <v>2</v>
      </c>
      <c r="I14" s="47">
        <f>BV14</f>
        <v>971.5265462870618</v>
      </c>
      <c r="J14" s="126">
        <v>10</v>
      </c>
      <c r="K14" s="38">
        <f>IF(AND(K$1&lt;&gt;$F14,J14&gt;0)=TRUE,1,"")</f>
      </c>
      <c r="L14" s="39">
        <f>IF(J14="",0,(L$4*(101+(1000*LOG(J$4,10))-(1000*LOG(J14,10)))))</f>
        <v>305.11998265592456</v>
      </c>
      <c r="M14" s="127">
        <v>14</v>
      </c>
      <c r="N14" s="15">
        <f>IF(AND(N$1&lt;&gt;$F14,M14&gt;0)=TRUE,1,"")</f>
        <v>1</v>
      </c>
      <c r="O14" s="28">
        <f>IF(M14="",0,(O$4*(101+(1000*LOG(M$4,10))-(1000*LOG(M14,10)))))</f>
        <v>352.8119729937998</v>
      </c>
      <c r="P14" s="126">
        <v>15</v>
      </c>
      <c r="Q14" s="38">
        <f>IF(AND(Q$1&lt;&gt;$F14,P14&gt;0)=TRUE,1,"")</f>
      </c>
      <c r="R14" s="39">
        <f>IF(P14="",0,(R$4*(101+(1000*LOG(P$4,10))-(1000*LOG(P14,10)))))</f>
        <v>267.33142176652495</v>
      </c>
      <c r="S14" s="127"/>
      <c r="T14" s="15">
        <f>IF(AND(T$1&lt;&gt;$F14,S14&gt;0)=TRUE,1,"")</f>
      </c>
      <c r="U14" s="28">
        <f>IF(S14="",0,(U$4*(101+(1000*LOG(S$4,10))-(1000*LOG(S14,10)))))</f>
        <v>0</v>
      </c>
      <c r="V14" s="126"/>
      <c r="W14" s="38">
        <f>IF(AND(W$1&lt;&gt;$F14,V14&gt;0)=TRUE,1,"")</f>
      </c>
      <c r="X14" s="39">
        <f>IF(V14="",0,(X$4*(101+(1000*LOG(V$4,10))-(1000*LOG(V14,10)))))</f>
        <v>0</v>
      </c>
      <c r="Y14" s="127"/>
      <c r="Z14" s="15">
        <f>IF(AND(Z$1&lt;&gt;$F14,Y14&gt;0)=TRUE,1,"")</f>
      </c>
      <c r="AA14" s="28">
        <f>IF(Y14="",0,(AA$4*(101+(1000*LOG(Y$4,10))-(1000*LOG(Y14,10)))))</f>
        <v>0</v>
      </c>
      <c r="AB14" s="126"/>
      <c r="AC14" s="38">
        <f>IF(AND(AC$1&lt;&gt;$F14,AB14&gt;0)=TRUE,1,"")</f>
      </c>
      <c r="AD14" s="39">
        <f>IF(AB14="",0,(AD$4*(101+(1000*LOG(AB$4,10))-(1000*LOG(AB14,10)))))</f>
        <v>0</v>
      </c>
      <c r="AE14" s="127"/>
      <c r="AF14" s="15">
        <f>IF(AND(AF$1&lt;&gt;$F14,AE14&gt;0)=TRUE,1,"")</f>
      </c>
      <c r="AG14" s="28">
        <f>IF(AE14="",0,(AG$4*(101+(1000*LOG(AE$4,10))-(1000*LOG(AE14,10)))))</f>
        <v>0</v>
      </c>
      <c r="AH14" s="126"/>
      <c r="AI14" s="38">
        <f>IF(AND(AI$1&lt;&gt;$F14,AH14&gt;0)=TRUE,1,"")</f>
      </c>
      <c r="AJ14" s="39">
        <f>IF(AH14="",0,(AJ$4*(101+(1000*LOG(AH$4,10))-(1000*LOG(AH14,10)))))</f>
        <v>0</v>
      </c>
      <c r="AK14" s="127"/>
      <c r="AL14" s="15">
        <f>IF(AND(AL$1&lt;&gt;$F14,AK14&gt;0)=TRUE,1,"")</f>
      </c>
      <c r="AM14" s="28">
        <f>IF(AK14="",0,(AM$4*(101+(1000*LOG(AK$4,10))-(1000*LOG(AK14,10)))))</f>
        <v>0</v>
      </c>
      <c r="AN14" s="126"/>
      <c r="AO14" s="38">
        <f>IF(AND(AO$1&lt;&gt;$F14,AN14&gt;0)=TRUE,1,"")</f>
      </c>
      <c r="AP14" s="39">
        <f>IF(AN14="",0,(AP$4*(101+(1000*LOG(AN$4,10))-(1000*LOG(AN14,10)))))</f>
        <v>0</v>
      </c>
      <c r="AQ14" s="127"/>
      <c r="AR14" s="15">
        <f>IF(AND(AR$1&lt;&gt;$F14,AQ14&gt;0)=TRUE,1,"")</f>
      </c>
      <c r="AS14" s="28">
        <f>IF(AQ14="",0,(AS$4*(101+(1000*LOG(AQ$4,10))-(1000*LOG(AQ14,10)))))</f>
        <v>0</v>
      </c>
      <c r="AT14" s="126"/>
      <c r="AU14" s="38">
        <f>IF(AND(AU$1&lt;&gt;$F14,AT14&gt;0)=TRUE,1,"")</f>
      </c>
      <c r="AV14" s="39">
        <f>IF(AT14="",0,(AV$4*(101+(1000*LOG(AT$4,10))-(1000*LOG(AT14,10)))))</f>
        <v>0</v>
      </c>
      <c r="AW14" s="127"/>
      <c r="AX14" s="15">
        <f>IF(AND(AX$1&lt;&gt;$F14,AW14&gt;0)=TRUE,1,"")</f>
      </c>
      <c r="AY14" s="28">
        <f>IF(AW14="",0,(AY$4*(101+(1000*LOG(AW$4,10))-(1000*LOG(AW14,10)))))</f>
        <v>0</v>
      </c>
      <c r="AZ14" s="126"/>
      <c r="BA14" s="38">
        <f>IF(AND(BA$1&lt;&gt;$F14,AZ14&gt;0)=TRUE,1,"")</f>
      </c>
      <c r="BB14" s="39">
        <f>IF(AZ14="",0,(BB$4*(101+(1000*LOG(AZ$4,10))-(1000*LOG(AZ14,10)))))</f>
        <v>0</v>
      </c>
      <c r="BC14" s="127"/>
      <c r="BD14" s="15">
        <f>IF(AND(BD$1&lt;&gt;$F14,BC14&gt;0)=TRUE,1,"")</f>
      </c>
      <c r="BE14" s="28">
        <f>IF(BC14="",0,(BE$4*(101+(1000*LOG(BC$4,10))-(1000*LOG(BC14,10)))))</f>
        <v>0</v>
      </c>
      <c r="BF14" s="126"/>
      <c r="BG14" s="38">
        <f>IF(AND(BG$1&lt;&gt;$F14,BF14&gt;0)=TRUE,1,"")</f>
      </c>
      <c r="BH14" s="39">
        <f>IF(BF14="",0,(BH$4*(101+(1000*LOG(BF$4,10))-(1000*LOG(BF14,10)))))</f>
        <v>0</v>
      </c>
      <c r="BI14" s="127"/>
      <c r="BJ14" s="15">
        <f>IF(AND(BJ$1&lt;&gt;$F14,BI14&gt;0)=TRUE,1,"")</f>
      </c>
      <c r="BK14" s="28">
        <f>IF(BI14="",0,(BK$4*(101+(1000*LOG(BI$4,10))-(1000*LOG(BI14,10)))))</f>
        <v>0</v>
      </c>
      <c r="BL14" s="126"/>
      <c r="BM14" s="38">
        <f>IF(AND(BM$1&lt;&gt;$F14,BL14&gt;0)=TRUE,1,"")</f>
      </c>
      <c r="BN14" s="39">
        <f>IF(BL14="",0,(BN$4*(101+(1000*LOG(BL$4,10))-(1000*LOG(BL14,10)))))</f>
        <v>0</v>
      </c>
      <c r="BO14" s="127"/>
      <c r="BP14" s="15">
        <f>IF(AND(BP$1&lt;&gt;$F14,BO14&gt;0)=TRUE,1,"")</f>
      </c>
      <c r="BQ14" s="28">
        <f>IF(BO14="",0,(BQ$4*(101+(1000*LOG(BO$4,10))-(1000*LOG(BO14,10)))))</f>
        <v>0</v>
      </c>
      <c r="BR14" s="27">
        <f>L14+O14+R14+U14+X14+AA14+AD14+AG14+AJ14+AM14+AP14+AS14+AV14+AY14+BB14+BE14+BH14+BK14+BN14+BQ14</f>
        <v>925.2633774162493</v>
      </c>
      <c r="BS14" s="30">
        <f>CQ14</f>
        <v>925.2633774162493</v>
      </c>
      <c r="BT14" s="15" t="str">
        <f>IF(MAX(BP14,BM14,BJ14,BG14,BD14,BA14,AX14,AU14,AR14,AO14,AL14,AI14,AF14,AC14,Z14,W14,T14,Q14,N14,K14)&gt;0,"*","")</f>
        <v>*</v>
      </c>
      <c r="BU14" s="28">
        <f>IF(BT14="*",BS14*0.05,0)</f>
        <v>46.26316887081247</v>
      </c>
      <c r="BV14" s="31">
        <f>BS14+BU14</f>
        <v>971.5265462870618</v>
      </c>
      <c r="BW14" s="25">
        <f>L14</f>
        <v>305.11998265592456</v>
      </c>
      <c r="BX14" s="25">
        <f>O14</f>
        <v>352.8119729937998</v>
      </c>
      <c r="BY14" s="25">
        <f>R14</f>
        <v>267.33142176652495</v>
      </c>
      <c r="BZ14" s="25">
        <f>U14</f>
        <v>0</v>
      </c>
      <c r="CA14" s="25">
        <f>X14</f>
        <v>0</v>
      </c>
      <c r="CB14" s="25">
        <f>AA14</f>
        <v>0</v>
      </c>
      <c r="CC14" s="25">
        <f>AD14</f>
        <v>0</v>
      </c>
      <c r="CD14" s="25">
        <f>AG14</f>
        <v>0</v>
      </c>
      <c r="CE14" s="25">
        <f>AJ14</f>
        <v>0</v>
      </c>
      <c r="CF14" s="25">
        <f>AM14</f>
        <v>0</v>
      </c>
      <c r="CG14" s="25">
        <f>AP14</f>
        <v>0</v>
      </c>
      <c r="CH14" s="25">
        <f>AS14</f>
        <v>0</v>
      </c>
      <c r="CI14" s="25">
        <f>AV14</f>
        <v>0</v>
      </c>
      <c r="CJ14" s="25">
        <f>AY14</f>
        <v>0</v>
      </c>
      <c r="CK14" s="25">
        <f>BB14</f>
        <v>0</v>
      </c>
      <c r="CL14" s="25">
        <f>BE14</f>
        <v>0</v>
      </c>
      <c r="CM14" s="25">
        <f>BH14</f>
        <v>0</v>
      </c>
      <c r="CN14" s="25">
        <f>BK14</f>
        <v>0</v>
      </c>
      <c r="CO14" s="25">
        <f>BN14</f>
        <v>0</v>
      </c>
      <c r="CP14" s="25">
        <f>BQ14</f>
        <v>0</v>
      </c>
      <c r="CQ14" s="25">
        <f>(LARGE(BW14:CP14,1))+(LARGE(BW14:CP14,2))+(LARGE(BW14:CP14,3))+(LARGE(BW14:CP14,4)+(LARGE(BW14:CP14,5)))</f>
        <v>925.2633774162493</v>
      </c>
      <c r="CS14" s="75">
        <f>IF($E14="Belter",$I14,0)</f>
        <v>0</v>
      </c>
      <c r="CT14" s="75">
        <f>IF($E14="Friesland",$I14,0)</f>
        <v>0</v>
      </c>
      <c r="CU14" s="75">
        <f>IF($E14="Nieuwkoop",$I14,0)</f>
        <v>0</v>
      </c>
      <c r="CV14" s="75">
        <f>IF($E14="Reeuwijk",$I14,0)</f>
        <v>0</v>
      </c>
      <c r="CW14" s="75">
        <f>IF($E14="Rotterdam",$I14,0)</f>
        <v>0</v>
      </c>
      <c r="CX14" s="75">
        <f>IF($E14="Spiegelplas",$I14,0)</f>
        <v>971.5265462870618</v>
      </c>
      <c r="CY14" s="75">
        <f>IF($E14="Zuid",$I14,0)</f>
        <v>0</v>
      </c>
      <c r="CZ14" s="75">
        <f>IF($E14="Zuidlaardermeer",$I14,0)</f>
        <v>0</v>
      </c>
      <c r="DB14" s="2">
        <f>IF(F14&lt;&gt;3,I14,"")</f>
        <v>971.5265462870618</v>
      </c>
      <c r="DC14" s="107">
        <f>IF(F14&lt;&gt;3,IF($G14=DC$2,$I14,""),"")</f>
      </c>
      <c r="DD14" s="107">
        <f>IF(F14&lt;&gt;3,IF($G14=DD$2,$I14,""),"")</f>
        <v>971.5265462870618</v>
      </c>
      <c r="DE14" s="107">
        <f>IF(F14&lt;&gt;3,IF($G14=DE$2,$I14,""),"")</f>
      </c>
      <c r="DF14" s="107">
        <f>IF(F14&lt;&gt;3,IF($H14=DF$2,$I14,""),"")</f>
      </c>
      <c r="DG14" s="76">
        <f>IF(F14&lt;&gt;3,D14,"")</f>
        <v>3</v>
      </c>
    </row>
    <row r="15" spans="1:111" ht="12.75" customHeight="1">
      <c r="A15" s="24">
        <f>IF(I15&gt;0,MAX(A$4:A14)+1," ")</f>
        <v>11</v>
      </c>
      <c r="B15" s="15" t="s">
        <v>204</v>
      </c>
      <c r="C15" s="57" t="s">
        <v>65</v>
      </c>
      <c r="D15" s="51">
        <v>2</v>
      </c>
      <c r="E15" s="57" t="s">
        <v>20</v>
      </c>
      <c r="F15" s="51">
        <v>1</v>
      </c>
      <c r="G15" s="57" t="s">
        <v>28</v>
      </c>
      <c r="H15" s="51" t="s">
        <v>2</v>
      </c>
      <c r="I15" s="47">
        <f>IF(C15=" ",0,BV15)</f>
        <v>967.232059945521</v>
      </c>
      <c r="K15" s="38">
        <f>IF(AND(K$1&lt;&gt;$F15,J15&gt;0)=TRUE,1,"")</f>
      </c>
      <c r="L15" s="39">
        <f>IF(J15="",0,(L$4*(101+(1000*LOG(J$4,10))-(1000*LOG(J15,10)))))</f>
        <v>0</v>
      </c>
      <c r="M15" s="127">
        <v>15</v>
      </c>
      <c r="N15" s="15">
        <f>IF(AND(N$1&lt;&gt;$F15,M15&gt;0)=TRUE,1,"")</f>
      </c>
      <c r="O15" s="28">
        <f>IF(M15="",0,(O$4*(101+(1000*LOG(M$4,10))-(1000*LOG(M15,10)))))</f>
        <v>322.8487496163564</v>
      </c>
      <c r="P15" s="126">
        <v>7</v>
      </c>
      <c r="Q15" s="38">
        <f>IF(AND(Q$1&lt;&gt;$F15,P15&gt;0)=TRUE,1,"")</f>
        <v>1</v>
      </c>
      <c r="R15" s="39">
        <f>IF(P15="",0,(R$4*(101+(1000*LOG(P$4,10))-(1000*LOG(P15,10)))))</f>
        <v>598.3246408079493</v>
      </c>
      <c r="S15" s="127"/>
      <c r="T15" s="15">
        <f>IF(AND(T$1&lt;&gt;$F15,S15&gt;0)=TRUE,1,"")</f>
      </c>
      <c r="U15" s="28">
        <f>IF(S15="",0,(U$4*(101+(1000*LOG(S$4,10))-(1000*LOG(S15,10)))))</f>
        <v>0</v>
      </c>
      <c r="V15" s="126"/>
      <c r="W15" s="38">
        <f>IF(AND(W$1&lt;&gt;$F15,V15&gt;0)=TRUE,1,"")</f>
      </c>
      <c r="X15" s="39">
        <f>IF(V15="",0,(X$4*(101+(1000*LOG(V$4,10))-(1000*LOG(V15,10)))))</f>
        <v>0</v>
      </c>
      <c r="Y15" s="127"/>
      <c r="Z15" s="15">
        <f>IF(AND(Z$1&lt;&gt;$F15,Y15&gt;0)=TRUE,1,"")</f>
      </c>
      <c r="AA15" s="28">
        <f>IF(Y15="",0,(AA$4*(101+(1000*LOG(Y$4,10))-(1000*LOG(Y15,10)))))</f>
        <v>0</v>
      </c>
      <c r="AB15" s="126"/>
      <c r="AC15" s="38">
        <f>IF(AND(AC$1&lt;&gt;$F15,AB15&gt;0)=TRUE,1,"")</f>
      </c>
      <c r="AD15" s="39">
        <f>IF(AB15="",0,(AD$4*(101+(1000*LOG(AB$4,10))-(1000*LOG(AB15,10)))))</f>
        <v>0</v>
      </c>
      <c r="AE15" s="127"/>
      <c r="AF15" s="15">
        <f>IF(AND(AF$1&lt;&gt;$F15,AE15&gt;0)=TRUE,1,"")</f>
      </c>
      <c r="AG15" s="28">
        <f>IF(AE15="",0,(AG$4*(101+(1000*LOG(AE$4,10))-(1000*LOG(AE15,10)))))</f>
        <v>0</v>
      </c>
      <c r="AH15" s="126"/>
      <c r="AI15" s="38">
        <f>IF(AND(AI$1&lt;&gt;$F15,AH15&gt;0)=TRUE,1,"")</f>
      </c>
      <c r="AJ15" s="39">
        <f>IF(AH15="",0,(AJ$4*(101+(1000*LOG(AH$4,10))-(1000*LOG(AH15,10)))))</f>
        <v>0</v>
      </c>
      <c r="AK15" s="127"/>
      <c r="AL15" s="15">
        <f>IF(AND(AL$1&lt;&gt;$F15,AK15&gt;0)=TRUE,1,"")</f>
      </c>
      <c r="AM15" s="28">
        <f>IF(AK15="",0,(AM$4*(101+(1000*LOG(AK$4,10))-(1000*LOG(AK15,10)))))</f>
        <v>0</v>
      </c>
      <c r="AN15" s="126"/>
      <c r="AO15" s="38">
        <f>IF(AND(AO$1&lt;&gt;$F15,AN15&gt;0)=TRUE,1,"")</f>
      </c>
      <c r="AP15" s="39">
        <f>IF(AN15="",0,(AP$4*(101+(1000*LOG(AN$4,10))-(1000*LOG(AN15,10)))))</f>
        <v>0</v>
      </c>
      <c r="AQ15" s="127"/>
      <c r="AR15" s="15">
        <f>IF(AND(AR$1&lt;&gt;$F15,AQ15&gt;0)=TRUE,1,"")</f>
      </c>
      <c r="AS15" s="28">
        <f>IF(AQ15="",0,(AS$4*(101+(1000*LOG(AQ$4,10))-(1000*LOG(AQ15,10)))))</f>
        <v>0</v>
      </c>
      <c r="AT15" s="126"/>
      <c r="AU15" s="38">
        <f>IF(AND(AU$1&lt;&gt;$F15,AT15&gt;0)=TRUE,1,"")</f>
      </c>
      <c r="AV15" s="39">
        <f>IF(AT15="",0,(AV$4*(101+(1000*LOG(AT$4,10))-(1000*LOG(AT15,10)))))</f>
        <v>0</v>
      </c>
      <c r="AW15" s="127"/>
      <c r="AX15" s="15">
        <f>IF(AND(AX$1&lt;&gt;$F15,AW15&gt;0)=TRUE,1,"")</f>
      </c>
      <c r="AY15" s="28">
        <f>IF(AW15="",0,(AY$4*(101+(1000*LOG(AW$4,10))-(1000*LOG(AW15,10)))))</f>
        <v>0</v>
      </c>
      <c r="AZ15" s="126"/>
      <c r="BA15" s="38">
        <f>IF(AND(BA$1&lt;&gt;$F15,AZ15&gt;0)=TRUE,1,"")</f>
      </c>
      <c r="BB15" s="39">
        <f>IF(AZ15="",0,(BB$4*(101+(1000*LOG(AZ$4,10))-(1000*LOG(AZ15,10)))))</f>
        <v>0</v>
      </c>
      <c r="BC15" s="127"/>
      <c r="BD15" s="15">
        <f>IF(AND(BD$1&lt;&gt;$F15,BC15&gt;0)=TRUE,1,"")</f>
      </c>
      <c r="BE15" s="28">
        <f>IF(BC15="",0,(BE$4*(101+(1000*LOG(BC$4,10))-(1000*LOG(BC15,10)))))</f>
        <v>0</v>
      </c>
      <c r="BF15" s="126"/>
      <c r="BG15" s="38">
        <f>IF(AND(BG$1&lt;&gt;$F15,BF15&gt;0)=TRUE,1,"")</f>
      </c>
      <c r="BH15" s="39">
        <f>IF(BF15="",0,(BH$4*(101+(1000*LOG(BF$4,10))-(1000*LOG(BF15,10)))))</f>
        <v>0</v>
      </c>
      <c r="BI15" s="127"/>
      <c r="BJ15" s="15">
        <f>IF(AND(BJ$1&lt;&gt;$F15,BI15&gt;0)=TRUE,1,"")</f>
      </c>
      <c r="BK15" s="28">
        <f>IF(BI15="",0,(BK$4*(101+(1000*LOG(BI$4,10))-(1000*LOG(BI15,10)))))</f>
        <v>0</v>
      </c>
      <c r="BL15" s="126"/>
      <c r="BM15" s="38">
        <f>IF(AND(BM$1&lt;&gt;$F15,BL15&gt;0)=TRUE,1,"")</f>
      </c>
      <c r="BN15" s="39">
        <f>IF(BL15="",0,(BN$4*(101+(1000*LOG(BL$4,10))-(1000*LOG(BL15,10)))))</f>
        <v>0</v>
      </c>
      <c r="BO15" s="127"/>
      <c r="BP15" s="15">
        <f>IF(AND(BP$1&lt;&gt;$F15,BO15&gt;0)=TRUE,1,"")</f>
      </c>
      <c r="BQ15" s="28">
        <f>IF(BO15="",0,(BQ$4*(101+(1000*LOG(BO$4,10))-(1000*LOG(BO15,10)))))</f>
        <v>0</v>
      </c>
      <c r="BR15" s="27">
        <f>L15+O15+R15+U15+X15+AA15+AD15+AG15+AJ15+AM15+AP15+AS15+AV15+AY15+BB15+BE15+BH15+BK15+BN15+BQ15</f>
        <v>921.1733904243057</v>
      </c>
      <c r="BS15" s="30">
        <f>CQ15</f>
        <v>921.1733904243057</v>
      </c>
      <c r="BT15" s="15" t="str">
        <f>IF(MAX(BP15,BM15,BJ15,BG15,BD15,BA15,AX15,AU15,AR15,AO15,AL15,AI15,AF15,AC15,Z15,W15,T15,Q15,N15,K15)&gt;0,"*","")</f>
        <v>*</v>
      </c>
      <c r="BU15" s="28">
        <f>IF(BT15="*",BS15*0.05,0)</f>
        <v>46.058669521215286</v>
      </c>
      <c r="BV15" s="31">
        <f>BS15+BU15</f>
        <v>967.232059945521</v>
      </c>
      <c r="BW15" s="25">
        <f>L15</f>
        <v>0</v>
      </c>
      <c r="BX15" s="25">
        <f>O15</f>
        <v>322.8487496163564</v>
      </c>
      <c r="BY15" s="25">
        <f>R15</f>
        <v>598.3246408079493</v>
      </c>
      <c r="BZ15" s="25">
        <f>U15</f>
        <v>0</v>
      </c>
      <c r="CA15" s="25">
        <f>X15</f>
        <v>0</v>
      </c>
      <c r="CB15" s="25">
        <f>AA15</f>
        <v>0</v>
      </c>
      <c r="CC15" s="25">
        <f>AD15</f>
        <v>0</v>
      </c>
      <c r="CD15" s="25">
        <f>AG15</f>
        <v>0</v>
      </c>
      <c r="CE15" s="25">
        <f>AJ15</f>
        <v>0</v>
      </c>
      <c r="CF15" s="25">
        <f>AM15</f>
        <v>0</v>
      </c>
      <c r="CG15" s="25">
        <f>AP15</f>
        <v>0</v>
      </c>
      <c r="CH15" s="25">
        <f>AS15</f>
        <v>0</v>
      </c>
      <c r="CI15" s="25">
        <f>AV15</f>
        <v>0</v>
      </c>
      <c r="CJ15" s="25">
        <f>AY15</f>
        <v>0</v>
      </c>
      <c r="CK15" s="25">
        <f>BB15</f>
        <v>0</v>
      </c>
      <c r="CL15" s="25">
        <f>BE15</f>
        <v>0</v>
      </c>
      <c r="CM15" s="25">
        <f>BH15</f>
        <v>0</v>
      </c>
      <c r="CN15" s="25">
        <f>BK15</f>
        <v>0</v>
      </c>
      <c r="CO15" s="25">
        <f>BN15</f>
        <v>0</v>
      </c>
      <c r="CP15" s="25">
        <f>BQ15</f>
        <v>0</v>
      </c>
      <c r="CQ15" s="25">
        <f>(LARGE(BW15:CP15,1))+(LARGE(BW15:CP15,2))+(LARGE(BW15:CP15,3))+(LARGE(BW15:CP15,4)+(LARGE(BW15:CP15,5)))</f>
        <v>921.1733904243057</v>
      </c>
      <c r="CS15" s="75">
        <f>IF($E15="Belter",$I15,0)</f>
        <v>0</v>
      </c>
      <c r="CT15" s="75">
        <f>IF($E15="Friesland",$I15,0)</f>
        <v>967.232059945521</v>
      </c>
      <c r="CU15" s="75">
        <f>IF($E15="Nieuwkoop",$I15,0)</f>
        <v>0</v>
      </c>
      <c r="CV15" s="75">
        <f>IF($E15="Reeuwijk",$I15,0)</f>
        <v>0</v>
      </c>
      <c r="CW15" s="75">
        <f>IF($E15="Rotterdam",$I15,0)</f>
        <v>0</v>
      </c>
      <c r="CX15" s="75">
        <f>IF($E15="Spiegelplas",$I15,0)</f>
        <v>0</v>
      </c>
      <c r="CY15" s="75">
        <f>IF($E15="Zuid",$I15,0)</f>
        <v>0</v>
      </c>
      <c r="CZ15" s="75">
        <f>IF($E15="Zuidlaardermeer",$I15,0)</f>
        <v>0</v>
      </c>
      <c r="DB15" s="2">
        <f>IF(F15&lt;&gt;3,I15,"")</f>
        <v>967.232059945521</v>
      </c>
      <c r="DC15" s="107">
        <f>IF(F15&lt;&gt;3,IF($G15=DC$2,$I15,""),"")</f>
        <v>967.232059945521</v>
      </c>
      <c r="DD15" s="107">
        <f>IF(F15&lt;&gt;3,IF($G15=DD$2,$I15,""),"")</f>
      </c>
      <c r="DE15" s="107">
        <f>IF(F15&lt;&gt;3,IF($G15=DE$2,$I15,""),"")</f>
      </c>
      <c r="DF15" s="107">
        <f>IF(F15&lt;&gt;3,IF($H15=DF$2,$I15,""),"")</f>
      </c>
      <c r="DG15" s="76">
        <f>IF(F15&lt;&gt;3,D15,"")</f>
        <v>2</v>
      </c>
    </row>
    <row r="16" spans="1:111" ht="12.75" customHeight="1">
      <c r="A16" s="24">
        <f>IF(I16&gt;0,MAX(A$4:A15)+1," ")</f>
        <v>12</v>
      </c>
      <c r="B16" s="15" t="s">
        <v>110</v>
      </c>
      <c r="C16" s="57" t="s">
        <v>81</v>
      </c>
      <c r="D16" s="51">
        <v>3</v>
      </c>
      <c r="E16" s="57" t="s">
        <v>25</v>
      </c>
      <c r="F16" s="51">
        <v>2</v>
      </c>
      <c r="G16" s="57" t="s">
        <v>29</v>
      </c>
      <c r="H16" s="51" t="s">
        <v>2</v>
      </c>
      <c r="I16" s="47">
        <f>BV16</f>
        <v>919.8476224833715</v>
      </c>
      <c r="J16" s="126">
        <v>14</v>
      </c>
      <c r="K16" s="38">
        <f>IF(AND(K$1&lt;&gt;$F16,J16&gt;0)=TRUE,1,"")</f>
      </c>
      <c r="L16" s="39">
        <f>IF(J16="",0,(L$4*(101+(1000*LOG(J$4,10))-(1000*LOG(J16,10)))))</f>
        <v>158.9919469776869</v>
      </c>
      <c r="M16" s="127">
        <v>12</v>
      </c>
      <c r="N16" s="15">
        <f>IF(AND(N$1&lt;&gt;$F16,M16&gt;0)=TRUE,1,"")</f>
        <v>1</v>
      </c>
      <c r="O16" s="28">
        <f>IF(M16="",0,(O$4*(101+(1000*LOG(M$4,10))-(1000*LOG(M16,10)))))</f>
        <v>419.75876262441284</v>
      </c>
      <c r="P16" s="126">
        <v>14</v>
      </c>
      <c r="Q16" s="38">
        <f>IF(AND(Q$1&lt;&gt;$F16,P16&gt;0)=TRUE,1,"")</f>
      </c>
      <c r="R16" s="39">
        <f>IF(P16="",0,(R$4*(101+(1000*LOG(P$4,10))-(1000*LOG(P16,10)))))</f>
        <v>297.2946451439684</v>
      </c>
      <c r="S16" s="127"/>
      <c r="T16" s="15">
        <f>IF(AND(T$1&lt;&gt;$F16,S16&gt;0)=TRUE,1,"")</f>
      </c>
      <c r="U16" s="28">
        <f>IF(S16="",0,(U$4*(101+(1000*LOG(S$4,10))-(1000*LOG(S16,10)))))</f>
        <v>0</v>
      </c>
      <c r="V16" s="126"/>
      <c r="W16" s="38">
        <f>IF(AND(W$1&lt;&gt;$F16,V16&gt;0)=TRUE,1,"")</f>
      </c>
      <c r="X16" s="39">
        <f>IF(V16="",0,(X$4*(101+(1000*LOG(V$4,10))-(1000*LOG(V16,10)))))</f>
        <v>0</v>
      </c>
      <c r="Y16" s="127"/>
      <c r="Z16" s="152"/>
      <c r="AA16" s="28">
        <f>IF(Y16="",0,(AA$4*(101+(1000*LOG(Y$4,10))-(1000*LOG(Y16,10)))))</f>
        <v>0</v>
      </c>
      <c r="AB16" s="126"/>
      <c r="AC16" s="38">
        <f>IF(AND(AC$1&lt;&gt;$F16,AB16&gt;0)=TRUE,1,"")</f>
      </c>
      <c r="AD16" s="39">
        <f>IF(AB16="",0,(AD$4*(101+(1000*LOG(AB$4,10))-(1000*LOG(AB16,10)))))</f>
        <v>0</v>
      </c>
      <c r="AE16" s="127"/>
      <c r="AF16" s="15">
        <f>IF(AND(AF$1&lt;&gt;$F16,AE16&gt;0)=TRUE,1,"")</f>
      </c>
      <c r="AG16" s="28">
        <f>IF(AE16="",0,(AG$4*(101+(1000*LOG(AE$4,10))-(1000*LOG(AE16,10)))))</f>
        <v>0</v>
      </c>
      <c r="AH16" s="126"/>
      <c r="AI16" s="38">
        <f>IF(AND(AI$1&lt;&gt;$F16,AH16&gt;0)=TRUE,1,"")</f>
      </c>
      <c r="AJ16" s="39">
        <f>IF(AH16="",0,(AJ$4*(101+(1000*LOG(AH$4,10))-(1000*LOG(AH16,10)))))</f>
        <v>0</v>
      </c>
      <c r="AK16" s="127"/>
      <c r="AL16" s="15">
        <f>IF(AND(AL$1&lt;&gt;$F16,AK16&gt;0)=TRUE,1,"")</f>
      </c>
      <c r="AM16" s="28">
        <f>IF(AK16="",0,(AM$4*(101+(1000*LOG(AK$4,10))-(1000*LOG(AK16,10)))))</f>
        <v>0</v>
      </c>
      <c r="AN16" s="126"/>
      <c r="AO16" s="38">
        <f>IF(AND(AO$1&lt;&gt;$F16,AN16&gt;0)=TRUE,1,"")</f>
      </c>
      <c r="AP16" s="39">
        <f>IF(AN16="",0,(AP$4*(101+(1000*LOG(AN$4,10))-(1000*LOG(AN16,10)))))</f>
        <v>0</v>
      </c>
      <c r="AQ16" s="127"/>
      <c r="AR16" s="15">
        <f>IF(AND(AR$1&lt;&gt;$F16,AQ16&gt;0)=TRUE,1,"")</f>
      </c>
      <c r="AS16" s="28">
        <f>IF(AQ16="",0,(AS$4*(101+(1000*LOG(AQ$4,10))-(1000*LOG(AQ16,10)))))</f>
        <v>0</v>
      </c>
      <c r="AT16" s="126"/>
      <c r="AU16" s="38">
        <f>IF(AND(AU$1&lt;&gt;$F16,AT16&gt;0)=TRUE,1,"")</f>
      </c>
      <c r="AV16" s="39">
        <f>IF(AT16="",0,(AV$4*(101+(1000*LOG(AT$4,10))-(1000*LOG(AT16,10)))))</f>
        <v>0</v>
      </c>
      <c r="AW16" s="127"/>
      <c r="AX16" s="15">
        <f>IF(AND(AX$1&lt;&gt;$F16,AW16&gt;0)=TRUE,1,"")</f>
      </c>
      <c r="AY16" s="28">
        <f>IF(AW16="",0,(AY$4*(101+(1000*LOG(AW$4,10))-(1000*LOG(AW16,10)))))</f>
        <v>0</v>
      </c>
      <c r="AZ16" s="126"/>
      <c r="BA16" s="38">
        <f>IF(AND(BA$1&lt;&gt;$F16,AZ16&gt;0)=TRUE,1,"")</f>
      </c>
      <c r="BB16" s="39">
        <f>IF(AZ16="",0,(BB$4*(101+(1000*LOG(AZ$4,10))-(1000*LOG(AZ16,10)))))</f>
        <v>0</v>
      </c>
      <c r="BC16" s="127"/>
      <c r="BD16" s="15">
        <f>IF(AND(BD$1&lt;&gt;$F16,BC16&gt;0)=TRUE,1,"")</f>
      </c>
      <c r="BE16" s="28">
        <f>IF(BC16="",0,(BE$4*(101+(1000*LOG(BC$4,10))-(1000*LOG(BC16,10)))))</f>
        <v>0</v>
      </c>
      <c r="BF16" s="126"/>
      <c r="BG16" s="38">
        <f>IF(AND(BG$1&lt;&gt;$F16,BF16&gt;0)=TRUE,1,"")</f>
      </c>
      <c r="BH16" s="39">
        <f>IF(BF16="",0,(BH$4*(101+(1000*LOG(BF$4,10))-(1000*LOG(BF16,10)))))</f>
        <v>0</v>
      </c>
      <c r="BI16" s="127"/>
      <c r="BJ16" s="15">
        <f>IF(AND(BJ$1&lt;&gt;$F16,BI16&gt;0)=TRUE,1,"")</f>
      </c>
      <c r="BK16" s="28">
        <f>IF(BI16="",0,(BK$4*(101+(1000*LOG(BI$4,10))-(1000*LOG(BI16,10)))))</f>
        <v>0</v>
      </c>
      <c r="BL16" s="126"/>
      <c r="BM16" s="38">
        <f>IF(AND(BM$1&lt;&gt;$F16,BL16&gt;0)=TRUE,1,"")</f>
      </c>
      <c r="BN16" s="39">
        <f>IF(BL16="",0,(BN$4*(101+(1000*LOG(BL$4,10))-(1000*LOG(BL16,10)))))</f>
        <v>0</v>
      </c>
      <c r="BO16" s="127"/>
      <c r="BP16" s="15">
        <f>IF(AND(BP$1&lt;&gt;$F16,BO16&gt;0)=TRUE,1,"")</f>
      </c>
      <c r="BQ16" s="28">
        <f>IF(BO16="",0,(BQ$4*(101+(1000*LOG(BO$4,10))-(1000*LOG(BO16,10)))))</f>
        <v>0</v>
      </c>
      <c r="BR16" s="27">
        <f>L16+O16+R16+U16+X16+AA16+AD16+AG16+AJ16+AM16+AP16+AS16+AV16+AY16+BB16+BE16+BH16+BK16+BN16+BQ16</f>
        <v>876.0453547460681</v>
      </c>
      <c r="BS16" s="30">
        <f>CQ16</f>
        <v>876.0453547460681</v>
      </c>
      <c r="BT16" s="15" t="str">
        <f>IF(MAX(BP16,BM16,BJ16,BG16,BD16,BA16,AX16,AU16,AR16,AO16,AL16,AI16,AF16,AC16,Z16,W16,T16,Q16,N16,K16)&gt;0,"*","")</f>
        <v>*</v>
      </c>
      <c r="BU16" s="28">
        <f>IF(BT16="*",BS16*0.05,0)</f>
        <v>43.80226773730341</v>
      </c>
      <c r="BV16" s="31">
        <f>BS16+BU16</f>
        <v>919.8476224833715</v>
      </c>
      <c r="BW16" s="25">
        <f>L16</f>
        <v>158.9919469776869</v>
      </c>
      <c r="BX16" s="25">
        <f>O16</f>
        <v>419.75876262441284</v>
      </c>
      <c r="BY16" s="25">
        <f>R16</f>
        <v>297.2946451439684</v>
      </c>
      <c r="BZ16" s="25">
        <f>U16</f>
        <v>0</v>
      </c>
      <c r="CA16" s="25">
        <f>X16</f>
        <v>0</v>
      </c>
      <c r="CB16" s="25">
        <f>AA16</f>
        <v>0</v>
      </c>
      <c r="CC16" s="25">
        <f>AD16</f>
        <v>0</v>
      </c>
      <c r="CD16" s="25">
        <f>AG16</f>
        <v>0</v>
      </c>
      <c r="CE16" s="25">
        <f>AJ16</f>
        <v>0</v>
      </c>
      <c r="CF16" s="25">
        <f>AM16</f>
        <v>0</v>
      </c>
      <c r="CG16" s="25">
        <f>AP16</f>
        <v>0</v>
      </c>
      <c r="CH16" s="25">
        <f>AS16</f>
        <v>0</v>
      </c>
      <c r="CI16" s="25">
        <f>AV16</f>
        <v>0</v>
      </c>
      <c r="CJ16" s="25">
        <f>AY16</f>
        <v>0</v>
      </c>
      <c r="CK16" s="25">
        <f>BB16</f>
        <v>0</v>
      </c>
      <c r="CL16" s="25">
        <f>BE16</f>
        <v>0</v>
      </c>
      <c r="CM16" s="25">
        <f>BH16</f>
        <v>0</v>
      </c>
      <c r="CN16" s="25">
        <f>BK16</f>
        <v>0</v>
      </c>
      <c r="CO16" s="25">
        <f>BN16</f>
        <v>0</v>
      </c>
      <c r="CP16" s="25">
        <f>BQ16</f>
        <v>0</v>
      </c>
      <c r="CQ16" s="25">
        <f>(LARGE(BW16:CP16,1))+(LARGE(BW16:CP16,2))+(LARGE(BW16:CP16,3))+(LARGE(BW16:CP16,4)+(LARGE(BW16:CP16,5)))</f>
        <v>876.0453547460681</v>
      </c>
      <c r="CS16" s="75">
        <f>IF($E16="Belter",$I16,0)</f>
        <v>0</v>
      </c>
      <c r="CT16" s="75">
        <f>IF($E16="Friesland",$I16,0)</f>
        <v>0</v>
      </c>
      <c r="CU16" s="75">
        <f>IF($E16="Nieuwkoop",$I16,0)</f>
        <v>0</v>
      </c>
      <c r="CV16" s="75">
        <f>IF($E16="Reeuwijk",$I16,0)</f>
        <v>0</v>
      </c>
      <c r="CW16" s="75">
        <f>IF($E16="Rotterdam",$I16,0)</f>
        <v>0</v>
      </c>
      <c r="CX16" s="75">
        <f>IF($E16="Spiegelplas",$I16,0)</f>
        <v>0</v>
      </c>
      <c r="CY16" s="75">
        <f>IF($E16="Zuid",$I16,0)</f>
        <v>919.8476224833715</v>
      </c>
      <c r="CZ16" s="75">
        <f>IF($E16="Zuidlaardermeer",$I16,0)</f>
        <v>0</v>
      </c>
      <c r="DB16" s="2">
        <f>IF(F16&lt;&gt;3,I16,"")</f>
        <v>919.8476224833715</v>
      </c>
      <c r="DC16" s="107">
        <f>IF(F16&lt;&gt;3,IF($G16=DC$2,$I16,""),"")</f>
      </c>
      <c r="DD16" s="107">
        <f>IF(F16&lt;&gt;3,IF($G16=DD$2,$I16,""),"")</f>
        <v>919.8476224833715</v>
      </c>
      <c r="DE16" s="107">
        <f>IF(F16&lt;&gt;3,IF($G16=DE$2,$I16,""),"")</f>
      </c>
      <c r="DF16" s="107">
        <f>IF(F16&lt;&gt;3,IF($H16=DF$2,$I16,""),"")</f>
      </c>
      <c r="DG16" s="76">
        <f>IF(F16&lt;&gt;3,D16,"")</f>
        <v>3</v>
      </c>
    </row>
    <row r="17" spans="1:111" ht="12.75" customHeight="1">
      <c r="A17" s="24">
        <f>IF(I17&gt;0,MAX(A$4:A16)+1," ")</f>
        <v>13</v>
      </c>
      <c r="B17" s="15" t="s">
        <v>219</v>
      </c>
      <c r="C17" s="57" t="s">
        <v>51</v>
      </c>
      <c r="D17" s="51">
        <v>1</v>
      </c>
      <c r="E17" s="57" t="s">
        <v>20</v>
      </c>
      <c r="F17" s="51">
        <v>1</v>
      </c>
      <c r="G17" s="57" t="s">
        <v>29</v>
      </c>
      <c r="H17" s="51" t="s">
        <v>2</v>
      </c>
      <c r="I17" s="47">
        <f>IF(C17=" ",0,BV17)</f>
        <v>799.9700043360187</v>
      </c>
      <c r="K17" s="38">
        <f>IF(AND(K$1&lt;&gt;$F17,J17&gt;0)=TRUE,1,"")</f>
      </c>
      <c r="L17" s="39">
        <f>IF(J17="",0,(L$4*(101+(1000*LOG(J$4,10))-(1000*LOG(J17,10)))))</f>
        <v>0</v>
      </c>
      <c r="M17" s="127">
        <v>5</v>
      </c>
      <c r="N17" s="15">
        <f>IF(AND(N$1&lt;&gt;$F17,M17&gt;0)=TRUE,1,"")</f>
      </c>
      <c r="O17" s="28">
        <f>IF(M17="",0,(O$4*(101+(1000*LOG(M$4,10))-(1000*LOG(M17,10)))))</f>
        <v>799.9700043360187</v>
      </c>
      <c r="Q17" s="38">
        <f>IF(AND(Q$1&lt;&gt;$F17,P17&gt;0)=TRUE,1,"")</f>
      </c>
      <c r="R17" s="39">
        <f>IF(P17="",0,(R$4*(101+(1000*LOG(P$4,10))-(1000*LOG(P17,10)))))</f>
        <v>0</v>
      </c>
      <c r="S17" s="127"/>
      <c r="T17" s="15">
        <f>IF(AND(T$1&lt;&gt;$F17,S17&gt;0)=TRUE,1,"")</f>
      </c>
      <c r="U17" s="28">
        <f>IF(S17="",0,(U$4*(101+(1000*LOG(S$4,10))-(1000*LOG(S17,10)))))</f>
        <v>0</v>
      </c>
      <c r="V17" s="126"/>
      <c r="W17" s="38">
        <f>IF(AND(W$1&lt;&gt;$F17,V17&gt;0)=TRUE,1,"")</f>
      </c>
      <c r="X17" s="39">
        <f>IF(V17="",0,(X$4*(101+(1000*LOG(V$4,10))-(1000*LOG(V17,10)))))</f>
        <v>0</v>
      </c>
      <c r="Y17" s="127"/>
      <c r="Z17" s="15">
        <f>IF(AND(Z$1&lt;&gt;$F17,Y17&gt;0)=TRUE,1,"")</f>
      </c>
      <c r="AA17" s="28">
        <f>IF(Y17="",0,(AA$4*(101+(1000*LOG(Y$4,10))-(1000*LOG(Y17,10)))))</f>
        <v>0</v>
      </c>
      <c r="AB17" s="126"/>
      <c r="AC17" s="38">
        <f>IF(AND(AC$1&lt;&gt;$F17,AB17&gt;0)=TRUE,1,"")</f>
      </c>
      <c r="AD17" s="39">
        <f>IF(AB17="",0,(AD$4*(101+(1000*LOG(AB$4,10))-(1000*LOG(AB17,10)))))</f>
        <v>0</v>
      </c>
      <c r="AE17" s="127"/>
      <c r="AF17" s="15">
        <f>IF(AND(AF$1&lt;&gt;$F17,AE17&gt;0)=TRUE,1,"")</f>
      </c>
      <c r="AG17" s="28">
        <f>IF(AE17="",0,(AG$4*(101+(1000*LOG(AE$4,10))-(1000*LOG(AE17,10)))))</f>
        <v>0</v>
      </c>
      <c r="AH17" s="126"/>
      <c r="AI17" s="38">
        <f>IF(AND(AI$1&lt;&gt;$F17,AH17&gt;0)=TRUE,1,"")</f>
      </c>
      <c r="AJ17" s="39">
        <f>IF(AH17="",0,(AJ$4*(101+(1000*LOG(AH$4,10))-(1000*LOG(AH17,10)))))</f>
        <v>0</v>
      </c>
      <c r="AK17" s="127"/>
      <c r="AL17" s="15">
        <f>IF(AND(AL$1&lt;&gt;$F17,AK17&gt;0)=TRUE,1,"")</f>
      </c>
      <c r="AM17" s="28">
        <f>IF(AK17="",0,(AM$4*(101+(1000*LOG(AK$4,10))-(1000*LOG(AK17,10)))))</f>
        <v>0</v>
      </c>
      <c r="AN17" s="126"/>
      <c r="AO17" s="38">
        <f>IF(AND(AO$1&lt;&gt;$F17,AN17&gt;0)=TRUE,1,"")</f>
      </c>
      <c r="AP17" s="39">
        <f>IF(AN17="",0,(AP$4*(101+(1000*LOG(AN$4,10))-(1000*LOG(AN17,10)))))</f>
        <v>0</v>
      </c>
      <c r="AQ17" s="127"/>
      <c r="AR17" s="15">
        <f>IF(AND(AR$1&lt;&gt;$F17,AQ17&gt;0)=TRUE,1,"")</f>
      </c>
      <c r="AS17" s="28">
        <f>IF(AQ17="",0,(AS$4*(101+(1000*LOG(AQ$4,10))-(1000*LOG(AQ17,10)))))</f>
        <v>0</v>
      </c>
      <c r="AT17" s="126"/>
      <c r="AU17" s="38">
        <f>IF(AND(AU$1&lt;&gt;$F17,AT17&gt;0)=TRUE,1,"")</f>
      </c>
      <c r="AV17" s="39">
        <f>IF(AT17="",0,(AV$4*(101+(1000*LOG(AT$4,10))-(1000*LOG(AT17,10)))))</f>
        <v>0</v>
      </c>
      <c r="AW17" s="127"/>
      <c r="AX17" s="15">
        <f>IF(AND(AX$1&lt;&gt;$F17,AW17&gt;0)=TRUE,1,"")</f>
      </c>
      <c r="AY17" s="28">
        <f>IF(AW17="",0,(AY$4*(101+(1000*LOG(AW$4,10))-(1000*LOG(AW17,10)))))</f>
        <v>0</v>
      </c>
      <c r="AZ17" s="126"/>
      <c r="BA17" s="38">
        <f>IF(AND(BA$1&lt;&gt;$F17,AZ17&gt;0)=TRUE,1,"")</f>
      </c>
      <c r="BB17" s="39">
        <f>IF(AZ17="",0,(BB$4*(101+(1000*LOG(AZ$4,10))-(1000*LOG(AZ17,10)))))</f>
        <v>0</v>
      </c>
      <c r="BC17" s="127"/>
      <c r="BD17" s="15">
        <f>IF(AND(BD$1&lt;&gt;$F17,BC17&gt;0)=TRUE,1,"")</f>
      </c>
      <c r="BE17" s="28">
        <f>IF(BC17="",0,(BE$4*(101+(1000*LOG(BC$4,10))-(1000*LOG(BC17,10)))))</f>
        <v>0</v>
      </c>
      <c r="BF17" s="126"/>
      <c r="BG17" s="38">
        <f>IF(AND(BG$1&lt;&gt;$F17,BF17&gt;0)=TRUE,1,"")</f>
      </c>
      <c r="BH17" s="39">
        <f>IF(BF17="",0,(BH$4*(101+(1000*LOG(BF$4,10))-(1000*LOG(BF17,10)))))</f>
        <v>0</v>
      </c>
      <c r="BI17" s="127"/>
      <c r="BJ17" s="15">
        <f>IF(AND(BJ$1&lt;&gt;$F17,BI17&gt;0)=TRUE,1,"")</f>
      </c>
      <c r="BK17" s="28">
        <f>IF(BI17="",0,(BK$4*(101+(1000*LOG(BI$4,10))-(1000*LOG(BI17,10)))))</f>
        <v>0</v>
      </c>
      <c r="BL17" s="126"/>
      <c r="BM17" s="38">
        <f>IF(AND(BM$1&lt;&gt;$F17,BL17&gt;0)=TRUE,1,"")</f>
      </c>
      <c r="BN17" s="39">
        <f>IF(BL17="",0,(BN$4*(101+(1000*LOG(BL$4,10))-(1000*LOG(BL17,10)))))</f>
        <v>0</v>
      </c>
      <c r="BO17" s="127"/>
      <c r="BP17" s="15">
        <f>IF(AND(BP$1&lt;&gt;$F17,BO17&gt;0)=TRUE,1,"")</f>
      </c>
      <c r="BQ17" s="28">
        <f>IF(BO17="",0,(BQ$4*(101+(1000*LOG(BO$4,10))-(1000*LOG(BO17,10)))))</f>
        <v>0</v>
      </c>
      <c r="BR17" s="27">
        <f>L17+O17+R17+U17+X17+AA17+AD17+AG17+AJ17+AM17+AP17+AS17+AV17+AY17+BB17+BE17+BH17+BK17+BN17+BQ17</f>
        <v>799.9700043360187</v>
      </c>
      <c r="BS17" s="30">
        <f>CQ17</f>
        <v>799.9700043360187</v>
      </c>
      <c r="BT17" s="15">
        <f>IF(MAX(BP17,BM17,BJ17,BG17,BD17,BA17,AX17,AU17,AR17,AO17,AL17,AI17,AF17,AC17,Z17,W17,T17,Q17,N17,K17)&gt;0,"*","")</f>
      </c>
      <c r="BU17" s="28">
        <f>IF(BT17="*",BS17*0.05,0)</f>
        <v>0</v>
      </c>
      <c r="BV17" s="31">
        <f>BS17+BU17</f>
        <v>799.9700043360187</v>
      </c>
      <c r="BW17" s="25">
        <f>L17</f>
        <v>0</v>
      </c>
      <c r="BX17" s="25">
        <f>O17</f>
        <v>799.9700043360187</v>
      </c>
      <c r="BY17" s="25">
        <f>R17</f>
        <v>0</v>
      </c>
      <c r="BZ17" s="25">
        <f>U17</f>
        <v>0</v>
      </c>
      <c r="CA17" s="25">
        <f>X17</f>
        <v>0</v>
      </c>
      <c r="CB17" s="25">
        <f>AA17</f>
        <v>0</v>
      </c>
      <c r="CC17" s="25">
        <f>AD17</f>
        <v>0</v>
      </c>
      <c r="CD17" s="25">
        <f>AG17</f>
        <v>0</v>
      </c>
      <c r="CE17" s="25">
        <f>AJ17</f>
        <v>0</v>
      </c>
      <c r="CF17" s="25">
        <f>AM17</f>
        <v>0</v>
      </c>
      <c r="CG17" s="25">
        <f>AP17</f>
        <v>0</v>
      </c>
      <c r="CH17" s="25">
        <f>AS17</f>
        <v>0</v>
      </c>
      <c r="CI17" s="25">
        <f>AV17</f>
        <v>0</v>
      </c>
      <c r="CJ17" s="25">
        <f>AY17</f>
        <v>0</v>
      </c>
      <c r="CK17" s="25">
        <f>BB17</f>
        <v>0</v>
      </c>
      <c r="CL17" s="25">
        <f>BE17</f>
        <v>0</v>
      </c>
      <c r="CM17" s="25">
        <f>BH17</f>
        <v>0</v>
      </c>
      <c r="CN17" s="25">
        <f>BK17</f>
        <v>0</v>
      </c>
      <c r="CO17" s="25">
        <f>BN17</f>
        <v>0</v>
      </c>
      <c r="CP17" s="25">
        <f>BQ17</f>
        <v>0</v>
      </c>
      <c r="CQ17" s="25">
        <f>(LARGE(BW17:CP17,1))+(LARGE(BW17:CP17,2))+(LARGE(BW17:CP17,3))+(LARGE(BW17:CP17,4)+(LARGE(BW17:CP17,5)))</f>
        <v>799.9700043360187</v>
      </c>
      <c r="CS17" s="75">
        <f>IF($E17="Belter",$I17,0)</f>
        <v>0</v>
      </c>
      <c r="CT17" s="75">
        <f>IF($E17="Friesland",$I17,0)</f>
        <v>799.9700043360187</v>
      </c>
      <c r="CU17" s="75">
        <f>IF($E17="Nieuwkoop",$I17,0)</f>
        <v>0</v>
      </c>
      <c r="CV17" s="75">
        <f>IF($E17="Reeuwijk",$I17,0)</f>
        <v>0</v>
      </c>
      <c r="CW17" s="75">
        <f>IF($E17="Rotterdam",$I17,0)</f>
        <v>0</v>
      </c>
      <c r="CX17" s="75">
        <f>IF($E17="Spiegelplas",$I17,0)</f>
        <v>0</v>
      </c>
      <c r="CY17" s="75">
        <f>IF($E17="Zuid",$I17,0)</f>
        <v>0</v>
      </c>
      <c r="CZ17" s="75">
        <f>IF($E17="Zuidlaardermeer",$I17,0)</f>
        <v>0</v>
      </c>
      <c r="DB17" s="2">
        <f>IF(F17&lt;&gt;3,I17,"")</f>
        <v>799.9700043360187</v>
      </c>
      <c r="DC17" s="107">
        <f>IF(F17&lt;&gt;3,IF($G17=DC$2,$I17,""),"")</f>
      </c>
      <c r="DD17" s="107">
        <f>IF(F17&lt;&gt;3,IF($G17=DD$2,$I17,""),"")</f>
        <v>799.9700043360187</v>
      </c>
      <c r="DE17" s="107">
        <f>IF(F17&lt;&gt;3,IF($G17=DE$2,$I17,""),"")</f>
      </c>
      <c r="DF17" s="107">
        <f>IF(F17&lt;&gt;3,IF($H17=DF$2,$I17,""),"")</f>
      </c>
      <c r="DG17" s="76">
        <f>IF(F17&lt;&gt;3,D17,"")</f>
        <v>1</v>
      </c>
    </row>
    <row r="18" spans="1:111" ht="12.75" customHeight="1">
      <c r="A18" s="24">
        <f>IF(I18&gt;0,MAX(A$4:A17)+1," ")</f>
        <v>14</v>
      </c>
      <c r="B18" s="15" t="s">
        <v>210</v>
      </c>
      <c r="C18" s="57" t="s">
        <v>52</v>
      </c>
      <c r="D18" s="51">
        <v>2</v>
      </c>
      <c r="E18" s="57" t="s">
        <v>20</v>
      </c>
      <c r="F18" s="51">
        <v>1</v>
      </c>
      <c r="G18" s="57" t="s">
        <v>28</v>
      </c>
      <c r="H18" s="51" t="s">
        <v>2</v>
      </c>
      <c r="I18" s="47">
        <f>IF(C18=" ",0,BV18)</f>
        <v>769.4900586991936</v>
      </c>
      <c r="K18" s="38">
        <f>IF(AND(K$1&lt;&gt;$F18,J18&gt;0)=TRUE,1,"")</f>
      </c>
      <c r="L18" s="39">
        <f>IF(J18="",0,(L$4*(101+(1000*LOG(J$4,10))-(1000*LOG(J18,10)))))</f>
        <v>0</v>
      </c>
      <c r="M18" s="127">
        <v>18</v>
      </c>
      <c r="N18" s="15">
        <f>IF(AND(N$1&lt;&gt;$F18,M18&gt;0)=TRUE,1,"")</f>
      </c>
      <c r="O18" s="28">
        <f>IF(M18="",0,(O$4*(101+(1000*LOG(M$4,10))-(1000*LOG(M18,10)))))</f>
        <v>243.66750356873172</v>
      </c>
      <c r="P18" s="126">
        <v>9</v>
      </c>
      <c r="Q18" s="38">
        <f>IF(AND(Q$1&lt;&gt;$F18,P18&gt;0)=TRUE,1,"")</f>
        <v>1</v>
      </c>
      <c r="R18" s="39">
        <f>IF(P18="",0,(R$4*(101+(1000*LOG(P$4,10))-(1000*LOG(P18,10)))))</f>
        <v>489.1801713828812</v>
      </c>
      <c r="S18" s="127"/>
      <c r="T18" s="15">
        <f>IF(AND(T$1&lt;&gt;$F18,S18&gt;0)=TRUE,1,"")</f>
      </c>
      <c r="U18" s="28">
        <f>IF(S18="",0,(U$4*(101+(1000*LOG(S$4,10))-(1000*LOG(S18,10)))))</f>
        <v>0</v>
      </c>
      <c r="V18" s="126"/>
      <c r="W18" s="38">
        <f>IF(AND(W$1&lt;&gt;$F18,V18&gt;0)=TRUE,1,"")</f>
      </c>
      <c r="X18" s="39">
        <f>IF(V18="",0,(X$4*(101+(1000*LOG(V$4,10))-(1000*LOG(V18,10)))))</f>
        <v>0</v>
      </c>
      <c r="Y18" s="127"/>
      <c r="Z18" s="15">
        <f>IF(AND(Z$1&lt;&gt;$F18,Y18&gt;0)=TRUE,1,"")</f>
      </c>
      <c r="AA18" s="28">
        <f>IF(Y18="",0,(AA$4*(101+(1000*LOG(Y$4,10))-(1000*LOG(Y18,10)))))</f>
        <v>0</v>
      </c>
      <c r="AB18" s="126"/>
      <c r="AC18" s="38">
        <f>IF(AND(AC$1&lt;&gt;$F18,AB18&gt;0)=TRUE,1,"")</f>
      </c>
      <c r="AD18" s="39">
        <f>IF(AB18="",0,(AD$4*(101+(1000*LOG(AB$4,10))-(1000*LOG(AB18,10)))))</f>
        <v>0</v>
      </c>
      <c r="AE18" s="127"/>
      <c r="AF18" s="15">
        <f>IF(AND(AF$1&lt;&gt;$F18,AE18&gt;0)=TRUE,1,"")</f>
      </c>
      <c r="AG18" s="28">
        <f>IF(AE18="",0,(AG$4*(101+(1000*LOG(AE$4,10))-(1000*LOG(AE18,10)))))</f>
        <v>0</v>
      </c>
      <c r="AH18" s="126"/>
      <c r="AI18" s="38">
        <f>IF(AND(AI$1&lt;&gt;$F18,AH18&gt;0)=TRUE,1,"")</f>
      </c>
      <c r="AJ18" s="39">
        <f>IF(AH18="",0,(AJ$4*(101+(1000*LOG(AH$4,10))-(1000*LOG(AH18,10)))))</f>
        <v>0</v>
      </c>
      <c r="AK18" s="127"/>
      <c r="AL18" s="15">
        <f>IF(AND(AL$1&lt;&gt;$F18,AK18&gt;0)=TRUE,1,"")</f>
      </c>
      <c r="AM18" s="28">
        <f>IF(AK18="",0,(AM$4*(101+(1000*LOG(AK$4,10))-(1000*LOG(AK18,10)))))</f>
        <v>0</v>
      </c>
      <c r="AN18" s="126"/>
      <c r="AO18" s="38">
        <f>IF(AND(AO$1&lt;&gt;$F18,AN18&gt;0)=TRUE,1,"")</f>
      </c>
      <c r="AP18" s="39">
        <f>IF(AN18="",0,(AP$4*(101+(1000*LOG(AN$4,10))-(1000*LOG(AN18,10)))))</f>
        <v>0</v>
      </c>
      <c r="AQ18" s="127"/>
      <c r="AR18" s="15">
        <f>IF(AND(AR$1&lt;&gt;$F18,AQ18&gt;0)=TRUE,1,"")</f>
      </c>
      <c r="AS18" s="28">
        <f>IF(AQ18="",0,(AS$4*(101+(1000*LOG(AQ$4,10))-(1000*LOG(AQ18,10)))))</f>
        <v>0</v>
      </c>
      <c r="AT18" s="126"/>
      <c r="AU18" s="38">
        <f>IF(AND(AU$1&lt;&gt;$F18,AT18&gt;0)=TRUE,1,"")</f>
      </c>
      <c r="AV18" s="39">
        <f>IF(AT18="",0,(AV$4*(101+(1000*LOG(AT$4,10))-(1000*LOG(AT18,10)))))</f>
        <v>0</v>
      </c>
      <c r="AW18" s="127"/>
      <c r="AX18" s="15">
        <f>IF(AND(AX$1&lt;&gt;$F18,AW18&gt;0)=TRUE,1,"")</f>
      </c>
      <c r="AY18" s="28">
        <f>IF(AW18="",0,(AY$4*(101+(1000*LOG(AW$4,10))-(1000*LOG(AW18,10)))))</f>
        <v>0</v>
      </c>
      <c r="AZ18" s="126"/>
      <c r="BA18" s="38">
        <f>IF(AND(BA$1&lt;&gt;$F18,AZ18&gt;0)=TRUE,1,"")</f>
      </c>
      <c r="BB18" s="39">
        <f>IF(AZ18="",0,(BB$4*(101+(1000*LOG(AZ$4,10))-(1000*LOG(AZ18,10)))))</f>
        <v>0</v>
      </c>
      <c r="BC18" s="127"/>
      <c r="BD18" s="15">
        <f>IF(AND(BD$1&lt;&gt;$F18,BC18&gt;0)=TRUE,1,"")</f>
      </c>
      <c r="BE18" s="28">
        <f>IF(BC18="",0,(BE$4*(101+(1000*LOG(BC$4,10))-(1000*LOG(BC18,10)))))</f>
        <v>0</v>
      </c>
      <c r="BF18" s="126"/>
      <c r="BG18" s="38">
        <f>IF(AND(BG$1&lt;&gt;$F18,BF18&gt;0)=TRUE,1,"")</f>
      </c>
      <c r="BH18" s="39">
        <f>IF(BF18="",0,(BH$4*(101+(1000*LOG(BF$4,10))-(1000*LOG(BF18,10)))))</f>
        <v>0</v>
      </c>
      <c r="BI18" s="127"/>
      <c r="BJ18" s="15">
        <f>IF(AND(BJ$1&lt;&gt;$F18,BI18&gt;0)=TRUE,1,"")</f>
      </c>
      <c r="BK18" s="28">
        <f>IF(BI18="",0,(BK$4*(101+(1000*LOG(BI$4,10))-(1000*LOG(BI18,10)))))</f>
        <v>0</v>
      </c>
      <c r="BL18" s="126"/>
      <c r="BM18" s="38">
        <f>IF(AND(BM$1&lt;&gt;$F18,BL18&gt;0)=TRUE,1,"")</f>
      </c>
      <c r="BN18" s="39">
        <f>IF(BL18="",0,(BN$4*(101+(1000*LOG(BL$4,10))-(1000*LOG(BL18,10)))))</f>
        <v>0</v>
      </c>
      <c r="BO18" s="127"/>
      <c r="BP18" s="15">
        <f>IF(AND(BP$1&lt;&gt;$F18,BO18&gt;0)=TRUE,1,"")</f>
      </c>
      <c r="BQ18" s="28">
        <f>IF(BO18="",0,(BQ$4*(101+(1000*LOG(BO$4,10))-(1000*LOG(BO18,10)))))</f>
        <v>0</v>
      </c>
      <c r="BR18" s="27">
        <f>L18+O18+R18+U18+X18+AA18+AD18+AG18+AJ18+AM18+AP18+AS18+AV18+AY18+BB18+BE18+BH18+BK18+BN18+BQ18</f>
        <v>732.8476749516129</v>
      </c>
      <c r="BS18" s="30">
        <f>CQ18</f>
        <v>732.8476749516129</v>
      </c>
      <c r="BT18" s="15" t="str">
        <f>IF(MAX(BP18,BM18,BJ18,BG18,BD18,BA18,AX18,AU18,AR18,AO18,AL18,AI18,AF18,AC18,Z18,W18,T18,Q18,N18,K18)&gt;0,"*","")</f>
        <v>*</v>
      </c>
      <c r="BU18" s="28">
        <f>IF(BT18="*",BS18*0.05,0)</f>
        <v>36.642383747580645</v>
      </c>
      <c r="BV18" s="31">
        <f>BS18+BU18</f>
        <v>769.4900586991936</v>
      </c>
      <c r="BW18" s="25">
        <f>L18</f>
        <v>0</v>
      </c>
      <c r="BX18" s="25">
        <f>O18</f>
        <v>243.66750356873172</v>
      </c>
      <c r="BY18" s="25">
        <f>R18</f>
        <v>489.1801713828812</v>
      </c>
      <c r="BZ18" s="25">
        <f>U18</f>
        <v>0</v>
      </c>
      <c r="CA18" s="25">
        <f>X18</f>
        <v>0</v>
      </c>
      <c r="CB18" s="25">
        <f>AA18</f>
        <v>0</v>
      </c>
      <c r="CC18" s="25">
        <f>AD18</f>
        <v>0</v>
      </c>
      <c r="CD18" s="25">
        <f>AG18</f>
        <v>0</v>
      </c>
      <c r="CE18" s="25">
        <f>AJ18</f>
        <v>0</v>
      </c>
      <c r="CF18" s="25">
        <f>AM18</f>
        <v>0</v>
      </c>
      <c r="CG18" s="25">
        <f>AP18</f>
        <v>0</v>
      </c>
      <c r="CH18" s="25">
        <f>AS18</f>
        <v>0</v>
      </c>
      <c r="CI18" s="25">
        <f>AV18</f>
        <v>0</v>
      </c>
      <c r="CJ18" s="25">
        <f>AY18</f>
        <v>0</v>
      </c>
      <c r="CK18" s="25">
        <f>BB18</f>
        <v>0</v>
      </c>
      <c r="CL18" s="25">
        <f>BE18</f>
        <v>0</v>
      </c>
      <c r="CM18" s="25">
        <f>BH18</f>
        <v>0</v>
      </c>
      <c r="CN18" s="25">
        <f>BK18</f>
        <v>0</v>
      </c>
      <c r="CO18" s="25">
        <f>BN18</f>
        <v>0</v>
      </c>
      <c r="CP18" s="25">
        <f>BQ18</f>
        <v>0</v>
      </c>
      <c r="CQ18" s="25">
        <f>(LARGE(BW18:CP18,1))+(LARGE(BW18:CP18,2))+(LARGE(BW18:CP18,3))+(LARGE(BW18:CP18,4)+(LARGE(BW18:CP18,5)))</f>
        <v>732.8476749516129</v>
      </c>
      <c r="CS18" s="75">
        <f>IF($E18="Belter",$I18,0)</f>
        <v>0</v>
      </c>
      <c r="CT18" s="75">
        <f>IF($E18="Friesland",$I18,0)</f>
        <v>769.4900586991936</v>
      </c>
      <c r="CU18" s="75">
        <f>IF($E18="Nieuwkoop",$I18,0)</f>
        <v>0</v>
      </c>
      <c r="CV18" s="75">
        <f>IF($E18="Reeuwijk",$I18,0)</f>
        <v>0</v>
      </c>
      <c r="CW18" s="75">
        <f>IF($E18="Rotterdam",$I18,0)</f>
        <v>0</v>
      </c>
      <c r="CX18" s="75">
        <f>IF($E18="Spiegelplas",$I18,0)</f>
        <v>0</v>
      </c>
      <c r="CY18" s="75">
        <f>IF($E18="Zuid",$I18,0)</f>
        <v>0</v>
      </c>
      <c r="CZ18" s="75">
        <f>IF($E18="Zuidlaardermeer",$I18,0)</f>
        <v>0</v>
      </c>
      <c r="DB18" s="2">
        <f>IF(F18&lt;&gt;3,I18,"")</f>
        <v>769.4900586991936</v>
      </c>
      <c r="DC18" s="107">
        <f>IF(F18&lt;&gt;3,IF($G18=DC$2,$I18,""),"")</f>
        <v>769.4900586991936</v>
      </c>
      <c r="DD18" s="107">
        <f>IF(F18&lt;&gt;3,IF($G18=DD$2,$I18,""),"")</f>
      </c>
      <c r="DE18" s="107">
        <f>IF(F18&lt;&gt;3,IF($G18=DE$2,$I18,""),"")</f>
      </c>
      <c r="DF18" s="107">
        <f>IF(F18&lt;&gt;3,IF($H18=DF$2,$I18,""),"")</f>
      </c>
      <c r="DG18" s="76">
        <f>IF(F18&lt;&gt;3,D18,"")</f>
        <v>2</v>
      </c>
    </row>
    <row r="19" spans="1:111" ht="12.75" customHeight="1">
      <c r="A19" s="24">
        <f>IF(I19&gt;0,MAX(A$4:A18)+1," ")</f>
        <v>15</v>
      </c>
      <c r="B19" s="15" t="s">
        <v>196</v>
      </c>
      <c r="C19" s="57" t="s">
        <v>47</v>
      </c>
      <c r="D19" s="51">
        <v>1</v>
      </c>
      <c r="E19" s="57" t="s">
        <v>20</v>
      </c>
      <c r="F19" s="51">
        <v>1</v>
      </c>
      <c r="G19" s="57" t="s">
        <v>28</v>
      </c>
      <c r="H19" s="51" t="s">
        <v>2</v>
      </c>
      <c r="I19" s="47">
        <f>IF(C19=" ",0,BV19)</f>
        <v>720.788758288394</v>
      </c>
      <c r="K19" s="38">
        <f>IF(AND(K$1&lt;&gt;$F19,J19&gt;0)=TRUE,1,"")</f>
      </c>
      <c r="L19" s="39">
        <f>IF(J19="",0,(L$4*(101+(1000*LOG(J$4,10))-(1000*LOG(J19,10)))))</f>
        <v>0</v>
      </c>
      <c r="M19" s="127">
        <v>6</v>
      </c>
      <c r="N19" s="15">
        <f>IF(AND(N$1&lt;&gt;$F19,M19&gt;0)=TRUE,1,"")</f>
      </c>
      <c r="O19" s="28">
        <f>IF(M19="",0,(O$4*(101+(1000*LOG(M$4,10))-(1000*LOG(M19,10)))))</f>
        <v>720.788758288394</v>
      </c>
      <c r="Q19" s="38">
        <f>IF(AND(Q$1&lt;&gt;$F19,P19&gt;0)=TRUE,1,"")</f>
      </c>
      <c r="R19" s="39">
        <f>IF(P19="",0,(R$4*(101+(1000*LOG(P$4,10))-(1000*LOG(P19,10)))))</f>
        <v>0</v>
      </c>
      <c r="S19" s="127"/>
      <c r="T19" s="15">
        <f>IF(AND(T$1&lt;&gt;$F19,S19&gt;0)=TRUE,1,"")</f>
      </c>
      <c r="U19" s="28">
        <f>IF(S19="",0,(U$4*(101+(1000*LOG(S$4,10))-(1000*LOG(S19,10)))))</f>
        <v>0</v>
      </c>
      <c r="V19" s="126"/>
      <c r="W19" s="38">
        <f>IF(AND(W$1&lt;&gt;$F19,V19&gt;0)=TRUE,1,"")</f>
      </c>
      <c r="X19" s="39">
        <f>IF(V19="",0,(X$4*(101+(1000*LOG(V$4,10))-(1000*LOG(V19,10)))))</f>
        <v>0</v>
      </c>
      <c r="Y19" s="127"/>
      <c r="Z19" s="15">
        <f>IF(AND(Z$1&lt;&gt;$F19,Y19&gt;0)=TRUE,1,"")</f>
      </c>
      <c r="AA19" s="28">
        <f>IF(Y19="",0,(AA$4*(101+(1000*LOG(Y$4,10))-(1000*LOG(Y19,10)))))</f>
        <v>0</v>
      </c>
      <c r="AB19" s="126"/>
      <c r="AC19" s="38">
        <f>IF(AND(AC$1&lt;&gt;$F19,AB19&gt;0)=TRUE,1,"")</f>
      </c>
      <c r="AD19" s="39">
        <f>IF(AB19="",0,(AD$4*(101+(1000*LOG(AB$4,10))-(1000*LOG(AB19,10)))))</f>
        <v>0</v>
      </c>
      <c r="AE19" s="127"/>
      <c r="AF19" s="15">
        <f>IF(AND(AF$1&lt;&gt;$F19,AE19&gt;0)=TRUE,1,"")</f>
      </c>
      <c r="AG19" s="28">
        <f>IF(AE19="",0,(AG$4*(101+(1000*LOG(AE$4,10))-(1000*LOG(AE19,10)))))</f>
        <v>0</v>
      </c>
      <c r="AH19" s="126"/>
      <c r="AI19" s="38">
        <f>IF(AND(AI$1&lt;&gt;$F19,AH19&gt;0)=TRUE,1,"")</f>
      </c>
      <c r="AJ19" s="39">
        <f>IF(AH19="",0,(AJ$4*(101+(1000*LOG(AH$4,10))-(1000*LOG(AH19,10)))))</f>
        <v>0</v>
      </c>
      <c r="AK19" s="127"/>
      <c r="AL19" s="15">
        <f>IF(AND(AL$1&lt;&gt;$F19,AK19&gt;0)=TRUE,1,"")</f>
      </c>
      <c r="AM19" s="28">
        <f>IF(AK19="",0,(AM$4*(101+(1000*LOG(AK$4,10))-(1000*LOG(AK19,10)))))</f>
        <v>0</v>
      </c>
      <c r="AN19" s="126"/>
      <c r="AO19" s="38">
        <f>IF(AND(AO$1&lt;&gt;$F19,AN19&gt;0)=TRUE,1,"")</f>
      </c>
      <c r="AP19" s="39">
        <f>IF(AN19="",0,(AP$4*(101+(1000*LOG(AN$4,10))-(1000*LOG(AN19,10)))))</f>
        <v>0</v>
      </c>
      <c r="AQ19" s="127"/>
      <c r="AR19" s="15">
        <f>IF(AND(AR$1&lt;&gt;$F19,AQ19&gt;0)=TRUE,1,"")</f>
      </c>
      <c r="AS19" s="28">
        <f>IF(AQ19="",0,(AS$4*(101+(1000*LOG(AQ$4,10))-(1000*LOG(AQ19,10)))))</f>
        <v>0</v>
      </c>
      <c r="AT19" s="126"/>
      <c r="AU19" s="38">
        <f>IF(AND(AU$1&lt;&gt;$F19,AT19&gt;0)=TRUE,1,"")</f>
      </c>
      <c r="AV19" s="39">
        <f>IF(AT19="",0,(AV$4*(101+(1000*LOG(AT$4,10))-(1000*LOG(AT19,10)))))</f>
        <v>0</v>
      </c>
      <c r="AW19" s="127"/>
      <c r="AX19" s="15">
        <f>IF(AND(AX$1&lt;&gt;$F19,AW19&gt;0)=TRUE,1,"")</f>
      </c>
      <c r="AY19" s="28">
        <f>IF(AW19="",0,(AY$4*(101+(1000*LOG(AW$4,10))-(1000*LOG(AW19,10)))))</f>
        <v>0</v>
      </c>
      <c r="AZ19" s="126"/>
      <c r="BA19" s="38">
        <f>IF(AND(BA$1&lt;&gt;$F19,AZ19&gt;0)=TRUE,1,"")</f>
      </c>
      <c r="BB19" s="39">
        <f>IF(AZ19="",0,(BB$4*(101+(1000*LOG(AZ$4,10))-(1000*LOG(AZ19,10)))))</f>
        <v>0</v>
      </c>
      <c r="BC19" s="127"/>
      <c r="BD19" s="15">
        <f>IF(AND(BD$1&lt;&gt;$F19,BC19&gt;0)=TRUE,1,"")</f>
      </c>
      <c r="BE19" s="28">
        <f>IF(BC19="",0,(BE$4*(101+(1000*LOG(BC$4,10))-(1000*LOG(BC19,10)))))</f>
        <v>0</v>
      </c>
      <c r="BF19" s="126"/>
      <c r="BG19" s="38">
        <f>IF(AND(BG$1&lt;&gt;$F19,BF19&gt;0)=TRUE,1,"")</f>
      </c>
      <c r="BH19" s="39">
        <f>IF(BF19="",0,(BH$4*(101+(1000*LOG(BF$4,10))-(1000*LOG(BF19,10)))))</f>
        <v>0</v>
      </c>
      <c r="BI19" s="127"/>
      <c r="BJ19" s="15">
        <f>IF(AND(BJ$1&lt;&gt;$F19,BI19&gt;0)=TRUE,1,"")</f>
      </c>
      <c r="BK19" s="28">
        <f>IF(BI19="",0,(BK$4*(101+(1000*LOG(BI$4,10))-(1000*LOG(BI19,10)))))</f>
        <v>0</v>
      </c>
      <c r="BL19" s="126"/>
      <c r="BM19" s="38">
        <f>IF(AND(BM$1&lt;&gt;$F19,BL19&gt;0)=TRUE,1,"")</f>
      </c>
      <c r="BN19" s="39">
        <f>IF(BL19="",0,(BN$4*(101+(1000*LOG(BL$4,10))-(1000*LOG(BL19,10)))))</f>
        <v>0</v>
      </c>
      <c r="BO19" s="127"/>
      <c r="BP19" s="15">
        <f>IF(AND(BP$1&lt;&gt;$F19,BO19&gt;0)=TRUE,1,"")</f>
      </c>
      <c r="BQ19" s="28">
        <f>IF(BO19="",0,(BQ$4*(101+(1000*LOG(BO$4,10))-(1000*LOG(BO19,10)))))</f>
        <v>0</v>
      </c>
      <c r="BR19" s="27">
        <f>L19+O19+R19+U19+X19+AA19+AD19+AG19+AJ19+AM19+AP19+AS19+AV19+AY19+BB19+BE19+BH19+BK19+BN19+BQ19</f>
        <v>720.788758288394</v>
      </c>
      <c r="BS19" s="30">
        <f>CQ19</f>
        <v>720.788758288394</v>
      </c>
      <c r="BT19" s="15">
        <f>IF(MAX(BP19,BM19,BJ19,BG19,BD19,BA19,AX19,AU19,AR19,AO19,AL19,AI19,AF19,AC19,Z19,W19,T19,Q19,N19,K19)&gt;0,"*","")</f>
      </c>
      <c r="BU19" s="28">
        <f>IF(BT19="*",BS19*0.05,0)</f>
        <v>0</v>
      </c>
      <c r="BV19" s="31">
        <f>BS19+BU19</f>
        <v>720.788758288394</v>
      </c>
      <c r="BW19" s="25">
        <f>L19</f>
        <v>0</v>
      </c>
      <c r="BX19" s="25">
        <f>O19</f>
        <v>720.788758288394</v>
      </c>
      <c r="BY19" s="25">
        <f>R19</f>
        <v>0</v>
      </c>
      <c r="BZ19" s="25">
        <f>U19</f>
        <v>0</v>
      </c>
      <c r="CA19" s="25">
        <f>X19</f>
        <v>0</v>
      </c>
      <c r="CB19" s="25">
        <f>AA19</f>
        <v>0</v>
      </c>
      <c r="CC19" s="25">
        <f>AD19</f>
        <v>0</v>
      </c>
      <c r="CD19" s="25">
        <f>AG19</f>
        <v>0</v>
      </c>
      <c r="CE19" s="25">
        <f>AJ19</f>
        <v>0</v>
      </c>
      <c r="CF19" s="25">
        <f>AM19</f>
        <v>0</v>
      </c>
      <c r="CG19" s="25">
        <f>AP19</f>
        <v>0</v>
      </c>
      <c r="CH19" s="25">
        <f>AS19</f>
        <v>0</v>
      </c>
      <c r="CI19" s="25">
        <f>AV19</f>
        <v>0</v>
      </c>
      <c r="CJ19" s="25">
        <f>AY19</f>
        <v>0</v>
      </c>
      <c r="CK19" s="25">
        <f>BB19</f>
        <v>0</v>
      </c>
      <c r="CL19" s="25">
        <f>BE19</f>
        <v>0</v>
      </c>
      <c r="CM19" s="25">
        <f>BH19</f>
        <v>0</v>
      </c>
      <c r="CN19" s="25">
        <f>BK19</f>
        <v>0</v>
      </c>
      <c r="CO19" s="25">
        <f>BN19</f>
        <v>0</v>
      </c>
      <c r="CP19" s="25">
        <f>BQ19</f>
        <v>0</v>
      </c>
      <c r="CQ19" s="25">
        <f>(LARGE(BW19:CP19,1))+(LARGE(BW19:CP19,2))+(LARGE(BW19:CP19,3))+(LARGE(BW19:CP19,4)+(LARGE(BW19:CP19,5)))</f>
        <v>720.788758288394</v>
      </c>
      <c r="CS19" s="75">
        <f>IF($E19="Belter",$I19,0)</f>
        <v>0</v>
      </c>
      <c r="CT19" s="75">
        <f>IF($E19="Friesland",$I19,0)</f>
        <v>720.788758288394</v>
      </c>
      <c r="CU19" s="75">
        <f>IF($E19="Nieuwkoop",$I19,0)</f>
        <v>0</v>
      </c>
      <c r="CV19" s="75">
        <f>IF($E19="Reeuwijk",$I19,0)</f>
        <v>0</v>
      </c>
      <c r="CW19" s="75">
        <f>IF($E19="Rotterdam",$I19,0)</f>
        <v>0</v>
      </c>
      <c r="CX19" s="75">
        <f>IF($E19="Spiegelplas",$I19,0)</f>
        <v>0</v>
      </c>
      <c r="CY19" s="75">
        <f>IF($E19="Zuid",$I19,0)</f>
        <v>0</v>
      </c>
      <c r="CZ19" s="75">
        <f>IF($E19="Zuidlaardermeer",$I19,0)</f>
        <v>0</v>
      </c>
      <c r="DB19" s="2">
        <f>IF(F19&lt;&gt;3,I19,"")</f>
        <v>720.788758288394</v>
      </c>
      <c r="DC19" s="107">
        <f>IF(F19&lt;&gt;3,IF($G19=DC$2,$I19,""),"")</f>
        <v>720.788758288394</v>
      </c>
      <c r="DD19" s="107">
        <f>IF(F19&lt;&gt;3,IF($G19=DD$2,$I19,""),"")</f>
      </c>
      <c r="DE19" s="107">
        <f>IF(F19&lt;&gt;3,IF($G19=DE$2,$I19,""),"")</f>
      </c>
      <c r="DF19" s="107">
        <f>IF(F19&lt;&gt;3,IF($H19=DF$2,$I19,""),"")</f>
      </c>
      <c r="DG19" s="76">
        <f>IF(F19&lt;&gt;3,D19,"")</f>
        <v>1</v>
      </c>
    </row>
    <row r="20" spans="1:111" ht="12.75" customHeight="1">
      <c r="A20" s="24">
        <f>IF(I20&gt;0,MAX(A$4:A19)+1," ")</f>
        <v>16</v>
      </c>
      <c r="B20" s="15" t="s">
        <v>197</v>
      </c>
      <c r="C20" s="57" t="s">
        <v>90</v>
      </c>
      <c r="D20" s="51">
        <v>1</v>
      </c>
      <c r="E20" s="57" t="s">
        <v>26</v>
      </c>
      <c r="F20" s="51">
        <v>1</v>
      </c>
      <c r="G20" s="57" t="s">
        <v>29</v>
      </c>
      <c r="H20" s="51" t="s">
        <v>2</v>
      </c>
      <c r="I20" s="47">
        <f>IF(C20=" ",0,BV20)</f>
        <v>698.5350019604907</v>
      </c>
      <c r="K20" s="38">
        <f>IF(AND(K$1&lt;&gt;$F20,J20&gt;0)=TRUE,1,"")</f>
      </c>
      <c r="L20" s="39">
        <f>IF(J20="",0,(L$4*(101+(1000*LOG(J$4,10))-(1000*LOG(J20,10)))))</f>
        <v>0</v>
      </c>
      <c r="M20" s="127"/>
      <c r="N20" s="15">
        <f>IF(AND(N$1&lt;&gt;$F20,M20&gt;0)=TRUE,1,"")</f>
      </c>
      <c r="O20" s="28">
        <f>IF(M20="",0,(O$4*(101+(1000*LOG(M$4,10))-(1000*LOG(M20,10)))))</f>
        <v>0</v>
      </c>
      <c r="P20" s="126">
        <v>6</v>
      </c>
      <c r="Q20" s="38">
        <f>IF(AND(Q$1&lt;&gt;$F20,P20&gt;0)=TRUE,1,"")</f>
        <v>1</v>
      </c>
      <c r="R20" s="39">
        <f>IF(P20="",0,(R$4*(101+(1000*LOG(P$4,10))-(1000*LOG(P20,10)))))</f>
        <v>665.2714304385626</v>
      </c>
      <c r="S20" s="127"/>
      <c r="T20" s="15">
        <f>IF(AND(T$1&lt;&gt;$F20,S20&gt;0)=TRUE,1,"")</f>
      </c>
      <c r="U20" s="28">
        <f>IF(S20="",0,(U$4*(101+(1000*LOG(S$4,10))-(1000*LOG(S20,10)))))</f>
        <v>0</v>
      </c>
      <c r="V20" s="126"/>
      <c r="W20" s="38">
        <f>IF(AND(W$1&lt;&gt;$F20,V20&gt;0)=TRUE,1,"")</f>
      </c>
      <c r="X20" s="39">
        <f>IF(V20="",0,(X$4*(101+(1000*LOG(V$4,10))-(1000*LOG(V20,10)))))</f>
        <v>0</v>
      </c>
      <c r="Y20" s="127"/>
      <c r="Z20" s="15">
        <f>IF(AND(Z$1&lt;&gt;$F20,Y20&gt;0)=TRUE,1,"")</f>
      </c>
      <c r="AA20" s="28">
        <f>IF(Y20="",0,(AA$4*(101+(1000*LOG(Y$4,10))-(1000*LOG(Y20,10)))))</f>
        <v>0</v>
      </c>
      <c r="AB20" s="126"/>
      <c r="AC20" s="38">
        <f>IF(AND(AC$1&lt;&gt;$F20,AB20&gt;0)=TRUE,1,"")</f>
      </c>
      <c r="AD20" s="39">
        <f>IF(AB20="",0,(AD$4*(101+(1000*LOG(AB$4,10))-(1000*LOG(AB20,10)))))</f>
        <v>0</v>
      </c>
      <c r="AE20" s="127"/>
      <c r="AF20" s="15">
        <f>IF(AND(AF$1&lt;&gt;$F20,AE20&gt;0)=TRUE,1,"")</f>
      </c>
      <c r="AG20" s="28">
        <f>IF(AE20="",0,(AG$4*(101+(1000*LOG(AE$4,10))-(1000*LOG(AE20,10)))))</f>
        <v>0</v>
      </c>
      <c r="AH20" s="126"/>
      <c r="AI20" s="38">
        <f>IF(AND(AI$1&lt;&gt;$F20,AH20&gt;0)=TRUE,1,"")</f>
      </c>
      <c r="AJ20" s="39">
        <f>IF(AH20="",0,(AJ$4*(101+(1000*LOG(AH$4,10))-(1000*LOG(AH20,10)))))</f>
        <v>0</v>
      </c>
      <c r="AK20" s="127"/>
      <c r="AL20" s="15">
        <f>IF(AND(AL$1&lt;&gt;$F20,AK20&gt;0)=TRUE,1,"")</f>
      </c>
      <c r="AM20" s="28">
        <f>IF(AK20="",0,(AM$4*(101+(1000*LOG(AK$4,10))-(1000*LOG(AK20,10)))))</f>
        <v>0</v>
      </c>
      <c r="AN20" s="126"/>
      <c r="AO20" s="38">
        <f>IF(AND(AO$1&lt;&gt;$F20,AN20&gt;0)=TRUE,1,"")</f>
      </c>
      <c r="AP20" s="39">
        <f>IF(AN20="",0,(AP$4*(101+(1000*LOG(AN$4,10))-(1000*LOG(AN20,10)))))</f>
        <v>0</v>
      </c>
      <c r="AQ20" s="127"/>
      <c r="AR20" s="15">
        <f>IF(AND(AR$1&lt;&gt;$F20,AQ20&gt;0)=TRUE,1,"")</f>
      </c>
      <c r="AS20" s="28">
        <f>IF(AQ20="",0,(AS$4*(101+(1000*LOG(AQ$4,10))-(1000*LOG(AQ20,10)))))</f>
        <v>0</v>
      </c>
      <c r="AT20" s="126"/>
      <c r="AU20" s="38">
        <f>IF(AND(AU$1&lt;&gt;$F20,AT20&gt;0)=TRUE,1,"")</f>
      </c>
      <c r="AV20" s="39">
        <f>IF(AT20="",0,(AV$4*(101+(1000*LOG(AT$4,10))-(1000*LOG(AT20,10)))))</f>
        <v>0</v>
      </c>
      <c r="AW20" s="127"/>
      <c r="AX20" s="15">
        <f>IF(AND(AX$1&lt;&gt;$F20,AW20&gt;0)=TRUE,1,"")</f>
      </c>
      <c r="AY20" s="28">
        <f>IF(AW20="",0,(AY$4*(101+(1000*LOG(AW$4,10))-(1000*LOG(AW20,10)))))</f>
        <v>0</v>
      </c>
      <c r="AZ20" s="126"/>
      <c r="BA20" s="38">
        <f>IF(AND(BA$1&lt;&gt;$F20,AZ20&gt;0)=TRUE,1,"")</f>
      </c>
      <c r="BB20" s="39">
        <f>IF(AZ20="",0,(BB$4*(101+(1000*LOG(AZ$4,10))-(1000*LOG(AZ20,10)))))</f>
        <v>0</v>
      </c>
      <c r="BC20" s="127"/>
      <c r="BD20" s="15">
        <f>IF(AND(BD$1&lt;&gt;$F20,BC20&gt;0)=TRUE,1,"")</f>
      </c>
      <c r="BE20" s="28">
        <f>IF(BC20="",0,(BE$4*(101+(1000*LOG(BC$4,10))-(1000*LOG(BC20,10)))))</f>
        <v>0</v>
      </c>
      <c r="BF20" s="126"/>
      <c r="BG20" s="38">
        <f>IF(AND(BG$1&lt;&gt;$F20,BF20&gt;0)=TRUE,1,"")</f>
      </c>
      <c r="BH20" s="39">
        <f>IF(BF20="",0,(BH$4*(101+(1000*LOG(BF$4,10))-(1000*LOG(BF20,10)))))</f>
        <v>0</v>
      </c>
      <c r="BI20" s="127"/>
      <c r="BJ20" s="15">
        <f>IF(AND(BJ$1&lt;&gt;$F20,BI20&gt;0)=TRUE,1,"")</f>
      </c>
      <c r="BK20" s="28">
        <f>IF(BI20="",0,(BK$4*(101+(1000*LOG(BI$4,10))-(1000*LOG(BI20,10)))))</f>
        <v>0</v>
      </c>
      <c r="BL20" s="126"/>
      <c r="BM20" s="38">
        <f>IF(AND(BM$1&lt;&gt;$F20,BL20&gt;0)=TRUE,1,"")</f>
      </c>
      <c r="BN20" s="39">
        <f>IF(BL20="",0,(BN$4*(101+(1000*LOG(BL$4,10))-(1000*LOG(BL20,10)))))</f>
        <v>0</v>
      </c>
      <c r="BO20" s="127"/>
      <c r="BP20" s="15">
        <f>IF(AND(BP$1&lt;&gt;$F20,BO20&gt;0)=TRUE,1,"")</f>
      </c>
      <c r="BQ20" s="28">
        <f>IF(BO20="",0,(BQ$4*(101+(1000*LOG(BO$4,10))-(1000*LOG(BO20,10)))))</f>
        <v>0</v>
      </c>
      <c r="BR20" s="27">
        <f>L20+O20+R20+U20+X20+AA20+AD20+AG20+AJ20+AM20+AP20+AS20+AV20+AY20+BB20+BE20+BH20+BK20+BN20+BQ20</f>
        <v>665.2714304385626</v>
      </c>
      <c r="BS20" s="30">
        <f>CQ20</f>
        <v>665.2714304385626</v>
      </c>
      <c r="BT20" s="15" t="str">
        <f>IF(MAX(BP20,BM20,BJ20,BG20,BD20,BA20,AX20,AU20,AR20,AO20,AL20,AI20,AF20,AC20,Z20,W20,T20,Q20,N20,K20)&gt;0,"*","")</f>
        <v>*</v>
      </c>
      <c r="BU20" s="28">
        <f>IF(BT20="*",BS20*0.05,0)</f>
        <v>33.26357152192813</v>
      </c>
      <c r="BV20" s="31">
        <f>BS20+BU20</f>
        <v>698.5350019604907</v>
      </c>
      <c r="BW20" s="25">
        <f>L20</f>
        <v>0</v>
      </c>
      <c r="BX20" s="25">
        <f>O20</f>
        <v>0</v>
      </c>
      <c r="BY20" s="25">
        <f>R20</f>
        <v>665.2714304385626</v>
      </c>
      <c r="BZ20" s="25">
        <f>U20</f>
        <v>0</v>
      </c>
      <c r="CA20" s="25">
        <f>X20</f>
        <v>0</v>
      </c>
      <c r="CB20" s="25">
        <f>AA20</f>
        <v>0</v>
      </c>
      <c r="CC20" s="25">
        <f>AD20</f>
        <v>0</v>
      </c>
      <c r="CD20" s="25">
        <f>AG20</f>
        <v>0</v>
      </c>
      <c r="CE20" s="25">
        <f>AJ20</f>
        <v>0</v>
      </c>
      <c r="CF20" s="25">
        <f>AM20</f>
        <v>0</v>
      </c>
      <c r="CG20" s="25">
        <f>AP20</f>
        <v>0</v>
      </c>
      <c r="CH20" s="25">
        <f>AS20</f>
        <v>0</v>
      </c>
      <c r="CI20" s="25">
        <f>AV20</f>
        <v>0</v>
      </c>
      <c r="CJ20" s="25">
        <f>AY20</f>
        <v>0</v>
      </c>
      <c r="CK20" s="25">
        <f>BB20</f>
        <v>0</v>
      </c>
      <c r="CL20" s="25">
        <f>BE20</f>
        <v>0</v>
      </c>
      <c r="CM20" s="25">
        <f>BH20</f>
        <v>0</v>
      </c>
      <c r="CN20" s="25">
        <f>BK20</f>
        <v>0</v>
      </c>
      <c r="CO20" s="25">
        <f>BN20</f>
        <v>0</v>
      </c>
      <c r="CP20" s="25">
        <f>BQ20</f>
        <v>0</v>
      </c>
      <c r="CQ20" s="25">
        <f>(LARGE(BW20:CP20,1))+(LARGE(BW20:CP20,2))+(LARGE(BW20:CP20,3))+(LARGE(BW20:CP20,4)+(LARGE(BW20:CP20,5)))</f>
        <v>665.2714304385626</v>
      </c>
      <c r="CS20" s="75">
        <f>IF($E20="Belter",$I20,0)</f>
        <v>0</v>
      </c>
      <c r="CT20" s="75">
        <f>IF($E20="Friesland",$I20,0)</f>
        <v>0</v>
      </c>
      <c r="CU20" s="75">
        <f>IF($E20="Nieuwkoop",$I20,0)</f>
        <v>0</v>
      </c>
      <c r="CV20" s="75">
        <f>IF($E20="Reeuwijk",$I20,0)</f>
        <v>0</v>
      </c>
      <c r="CW20" s="75">
        <f>IF($E20="Rotterdam",$I20,0)</f>
        <v>0</v>
      </c>
      <c r="CX20" s="75">
        <f>IF($E20="Spiegelplas",$I20,0)</f>
        <v>0</v>
      </c>
      <c r="CY20" s="75">
        <f>IF($E20="Zuid",$I20,0)</f>
        <v>0</v>
      </c>
      <c r="CZ20" s="75">
        <f>IF($E20="Zuidlaardermeer",$I20,0)</f>
        <v>698.5350019604907</v>
      </c>
      <c r="DB20" s="2">
        <f>IF(F20&lt;&gt;3,I20,"")</f>
        <v>698.5350019604907</v>
      </c>
      <c r="DC20" s="107">
        <f>IF(F20&lt;&gt;3,IF($G20=DC$2,$I20,""),"")</f>
      </c>
      <c r="DD20" s="107">
        <f>IF(F20&lt;&gt;3,IF($G20=DD$2,$I20,""),"")</f>
        <v>698.5350019604907</v>
      </c>
      <c r="DE20" s="107">
        <f>IF(F20&lt;&gt;3,IF($G20=DE$2,$I20,""),"")</f>
      </c>
      <c r="DF20" s="107">
        <f>IF(F20&lt;&gt;3,IF($H20=DF$2,$I20,""),"")</f>
      </c>
      <c r="DG20" s="76">
        <f>IF(F20&lt;&gt;3,D20,"")</f>
        <v>1</v>
      </c>
    </row>
    <row r="21" spans="1:111" ht="12.75" customHeight="1">
      <c r="A21" s="24">
        <f>IF(I21&gt;0,MAX(A$4:A20)+1," ")</f>
        <v>17</v>
      </c>
      <c r="B21" s="15" t="s">
        <v>208</v>
      </c>
      <c r="C21" s="57" t="s">
        <v>83</v>
      </c>
      <c r="D21" s="51">
        <v>1</v>
      </c>
      <c r="E21" s="57" t="s">
        <v>20</v>
      </c>
      <c r="F21" s="51">
        <v>1</v>
      </c>
      <c r="G21" s="57" t="s">
        <v>29</v>
      </c>
      <c r="H21" s="51" t="s">
        <v>2</v>
      </c>
      <c r="I21" s="47">
        <f>IF(C21=" ",0,BV21)</f>
        <v>653.8419686577807</v>
      </c>
      <c r="K21" s="38">
        <f>IF(AND(K$1&lt;&gt;$F21,J21&gt;0)=TRUE,1,"")</f>
      </c>
      <c r="L21" s="39">
        <f>IF(J21="",0,(L$4*(101+(1000*LOG(J$4,10))-(1000*LOG(J21,10)))))</f>
        <v>0</v>
      </c>
      <c r="M21" s="127">
        <v>7</v>
      </c>
      <c r="N21" s="15">
        <f>IF(AND(N$1&lt;&gt;$F21,M21&gt;0)=TRUE,1,"")</f>
      </c>
      <c r="O21" s="28">
        <f>IF(M21="",0,(O$4*(101+(1000*LOG(M$4,10))-(1000*LOG(M21,10)))))</f>
        <v>653.8419686577807</v>
      </c>
      <c r="Q21" s="38">
        <f>IF(AND(Q$1&lt;&gt;$F21,P21&gt;0)=TRUE,1,"")</f>
      </c>
      <c r="R21" s="39">
        <f>IF(P21="",0,(R$4*(101+(1000*LOG(P$4,10))-(1000*LOG(P21,10)))))</f>
        <v>0</v>
      </c>
      <c r="S21" s="127"/>
      <c r="T21" s="15">
        <f>IF(AND(T$1&lt;&gt;$F21,S21&gt;0)=TRUE,1,"")</f>
      </c>
      <c r="U21" s="28">
        <f>IF(S21="",0,(U$4*(101+(1000*LOG(S$4,10))-(1000*LOG(S21,10)))))</f>
        <v>0</v>
      </c>
      <c r="V21" s="126"/>
      <c r="W21" s="38">
        <f>IF(AND(W$1&lt;&gt;$F21,V21&gt;0)=TRUE,1,"")</f>
      </c>
      <c r="X21" s="39">
        <f>IF(V21="",0,(X$4*(101+(1000*LOG(V$4,10))-(1000*LOG(V21,10)))))</f>
        <v>0</v>
      </c>
      <c r="Y21" s="127"/>
      <c r="Z21" s="15">
        <f>IF(AND(Z$1&lt;&gt;$F21,Y21&gt;0)=TRUE,1,"")</f>
      </c>
      <c r="AA21" s="28">
        <f>IF(Y21="",0,(AA$4*(101+(1000*LOG(Y$4,10))-(1000*LOG(Y21,10)))))</f>
        <v>0</v>
      </c>
      <c r="AB21" s="126"/>
      <c r="AC21" s="38">
        <f>IF(AND(AC$1&lt;&gt;$F21,AB21&gt;0)=TRUE,1,"")</f>
      </c>
      <c r="AD21" s="39">
        <f>IF(AB21="",0,(AD$4*(101+(1000*LOG(AB$4,10))-(1000*LOG(AB21,10)))))</f>
        <v>0</v>
      </c>
      <c r="AE21" s="127"/>
      <c r="AF21" s="15">
        <f>IF(AND(AF$1&lt;&gt;$F21,AE21&gt;0)=TRUE,1,"")</f>
      </c>
      <c r="AG21" s="28">
        <f>IF(AE21="",0,(AG$4*(101+(1000*LOG(AE$4,10))-(1000*LOG(AE21,10)))))</f>
        <v>0</v>
      </c>
      <c r="AH21" s="126"/>
      <c r="AI21" s="38">
        <f>IF(AND(AI$1&lt;&gt;$F21,AH21&gt;0)=TRUE,1,"")</f>
      </c>
      <c r="AJ21" s="39">
        <f>IF(AH21="",0,(AJ$4*(101+(1000*LOG(AH$4,10))-(1000*LOG(AH21,10)))))</f>
        <v>0</v>
      </c>
      <c r="AK21" s="127"/>
      <c r="AL21" s="15">
        <f>IF(AND(AL$1&lt;&gt;$F21,AK21&gt;0)=TRUE,1,"")</f>
      </c>
      <c r="AM21" s="28">
        <f>IF(AK21="",0,(AM$4*(101+(1000*LOG(AK$4,10))-(1000*LOG(AK21,10)))))</f>
        <v>0</v>
      </c>
      <c r="AN21" s="126"/>
      <c r="AO21" s="38">
        <f>IF(AND(AO$1&lt;&gt;$F21,AN21&gt;0)=TRUE,1,"")</f>
      </c>
      <c r="AP21" s="39">
        <f>IF(AN21="",0,(AP$4*(101+(1000*LOG(AN$4,10))-(1000*LOG(AN21,10)))))</f>
        <v>0</v>
      </c>
      <c r="AQ21" s="127"/>
      <c r="AR21" s="15">
        <f>IF(AND(AR$1&lt;&gt;$F21,AQ21&gt;0)=TRUE,1,"")</f>
      </c>
      <c r="AS21" s="28">
        <f>IF(AQ21="",0,(AS$4*(101+(1000*LOG(AQ$4,10))-(1000*LOG(AQ21,10)))))</f>
        <v>0</v>
      </c>
      <c r="AT21" s="126"/>
      <c r="AU21" s="38">
        <f>IF(AND(AU$1&lt;&gt;$F21,AT21&gt;0)=TRUE,1,"")</f>
      </c>
      <c r="AV21" s="39">
        <f>IF(AT21="",0,(AV$4*(101+(1000*LOG(AT$4,10))-(1000*LOG(AT21,10)))))</f>
        <v>0</v>
      </c>
      <c r="AW21" s="127"/>
      <c r="AX21" s="15">
        <f>IF(AND(AX$1&lt;&gt;$F21,AW21&gt;0)=TRUE,1,"")</f>
      </c>
      <c r="AY21" s="28">
        <f>IF(AW21="",0,(AY$4*(101+(1000*LOG(AW$4,10))-(1000*LOG(AW21,10)))))</f>
        <v>0</v>
      </c>
      <c r="AZ21" s="126"/>
      <c r="BA21" s="38">
        <f>IF(AND(BA$1&lt;&gt;$F21,AZ21&gt;0)=TRUE,1,"")</f>
      </c>
      <c r="BB21" s="39">
        <f>IF(AZ21="",0,(BB$4*(101+(1000*LOG(AZ$4,10))-(1000*LOG(AZ21,10)))))</f>
        <v>0</v>
      </c>
      <c r="BC21" s="127"/>
      <c r="BD21" s="15">
        <f>IF(AND(BD$1&lt;&gt;$F21,BC21&gt;0)=TRUE,1,"")</f>
      </c>
      <c r="BE21" s="28">
        <f>IF(BC21="",0,(BE$4*(101+(1000*LOG(BC$4,10))-(1000*LOG(BC21,10)))))</f>
        <v>0</v>
      </c>
      <c r="BF21" s="126"/>
      <c r="BG21" s="38">
        <f>IF(AND(BG$1&lt;&gt;$F21,BF21&gt;0)=TRUE,1,"")</f>
      </c>
      <c r="BH21" s="39">
        <f>IF(BF21="",0,(BH$4*(101+(1000*LOG(BF$4,10))-(1000*LOG(BF21,10)))))</f>
        <v>0</v>
      </c>
      <c r="BI21" s="127"/>
      <c r="BJ21" s="15">
        <f>IF(AND(BJ$1&lt;&gt;$F21,BI21&gt;0)=TRUE,1,"")</f>
      </c>
      <c r="BK21" s="28">
        <f>IF(BI21="",0,(BK$4*(101+(1000*LOG(BI$4,10))-(1000*LOG(BI21,10)))))</f>
        <v>0</v>
      </c>
      <c r="BL21" s="126"/>
      <c r="BM21" s="38">
        <f>IF(AND(BM$1&lt;&gt;$F21,BL21&gt;0)=TRUE,1,"")</f>
      </c>
      <c r="BN21" s="39">
        <f>IF(BL21="",0,(BN$4*(101+(1000*LOG(BL$4,10))-(1000*LOG(BL21,10)))))</f>
        <v>0</v>
      </c>
      <c r="BO21" s="127"/>
      <c r="BP21" s="15">
        <f>IF(AND(BP$1&lt;&gt;$F21,BO21&gt;0)=TRUE,1,"")</f>
      </c>
      <c r="BQ21" s="28">
        <f>IF(BO21="",0,(BQ$4*(101+(1000*LOG(BO$4,10))-(1000*LOG(BO21,10)))))</f>
        <v>0</v>
      </c>
      <c r="BR21" s="27">
        <f>L21+O21+R21+U21+X21+AA21+AD21+AG21+AJ21+AM21+AP21+AS21+AV21+AY21+BB21+BE21+BH21+BK21+BN21+BQ21</f>
        <v>653.8419686577807</v>
      </c>
      <c r="BS21" s="30">
        <f>CQ21</f>
        <v>653.8419686577807</v>
      </c>
      <c r="BT21" s="15">
        <f>IF(MAX(BP21,BM21,BJ21,BG21,BD21,BA21,AX21,AU21,AR21,AO21,AL21,AI21,AF21,AC21,Z21,W21,T21,Q21,N21,K21)&gt;0,"*","")</f>
      </c>
      <c r="BU21" s="28">
        <f>IF(BT21="*",BS21*0.05,0)</f>
        <v>0</v>
      </c>
      <c r="BV21" s="31">
        <f>BS21+BU21</f>
        <v>653.8419686577807</v>
      </c>
      <c r="BW21" s="25">
        <f>L21</f>
        <v>0</v>
      </c>
      <c r="BX21" s="25">
        <f>O21</f>
        <v>653.8419686577807</v>
      </c>
      <c r="BY21" s="25">
        <f>R21</f>
        <v>0</v>
      </c>
      <c r="BZ21" s="25">
        <f>U21</f>
        <v>0</v>
      </c>
      <c r="CA21" s="25">
        <f>X21</f>
        <v>0</v>
      </c>
      <c r="CB21" s="25">
        <f>AA21</f>
        <v>0</v>
      </c>
      <c r="CC21" s="25">
        <f>AD21</f>
        <v>0</v>
      </c>
      <c r="CD21" s="25">
        <f>AG21</f>
        <v>0</v>
      </c>
      <c r="CE21" s="25">
        <f>AJ21</f>
        <v>0</v>
      </c>
      <c r="CF21" s="25">
        <f>AM21</f>
        <v>0</v>
      </c>
      <c r="CG21" s="25">
        <f>AP21</f>
        <v>0</v>
      </c>
      <c r="CH21" s="25">
        <f>AS21</f>
        <v>0</v>
      </c>
      <c r="CI21" s="25">
        <f>AV21</f>
        <v>0</v>
      </c>
      <c r="CJ21" s="25">
        <f>AY21</f>
        <v>0</v>
      </c>
      <c r="CK21" s="25">
        <f>BB21</f>
        <v>0</v>
      </c>
      <c r="CL21" s="25">
        <f>BE21</f>
        <v>0</v>
      </c>
      <c r="CM21" s="25">
        <f>BH21</f>
        <v>0</v>
      </c>
      <c r="CN21" s="25">
        <f>BK21</f>
        <v>0</v>
      </c>
      <c r="CO21" s="25">
        <f>BN21</f>
        <v>0</v>
      </c>
      <c r="CP21" s="25">
        <f>BQ21</f>
        <v>0</v>
      </c>
      <c r="CQ21" s="25">
        <f>(LARGE(BW21:CP21,1))+(LARGE(BW21:CP21,2))+(LARGE(BW21:CP21,3))+(LARGE(BW21:CP21,4)+(LARGE(BW21:CP21,5)))</f>
        <v>653.8419686577807</v>
      </c>
      <c r="CS21" s="75">
        <f>IF($E21="Belter",$I21,0)</f>
        <v>0</v>
      </c>
      <c r="CT21" s="75">
        <f>IF($E21="Friesland",$I21,0)</f>
        <v>653.8419686577807</v>
      </c>
      <c r="CU21" s="75">
        <f>IF($E21="Nieuwkoop",$I21,0)</f>
        <v>0</v>
      </c>
      <c r="CV21" s="75">
        <f>IF($E21="Reeuwijk",$I21,0)</f>
        <v>0</v>
      </c>
      <c r="CW21" s="75">
        <f>IF($E21="Rotterdam",$I21,0)</f>
        <v>0</v>
      </c>
      <c r="CX21" s="75">
        <f>IF($E21="Spiegelplas",$I21,0)</f>
        <v>0</v>
      </c>
      <c r="CY21" s="75">
        <f>IF($E21="Zuid",$I21,0)</f>
        <v>0</v>
      </c>
      <c r="CZ21" s="75">
        <f>IF($E21="Zuidlaardermeer",$I21,0)</f>
        <v>0</v>
      </c>
      <c r="DB21" s="2">
        <f>IF(F21&lt;&gt;3,I21,"")</f>
        <v>653.8419686577807</v>
      </c>
      <c r="DC21" s="107">
        <f>IF(F21&lt;&gt;3,IF($G21=DC$2,$I21,""),"")</f>
      </c>
      <c r="DD21" s="107">
        <f>IF(F21&lt;&gt;3,IF($G21=DD$2,$I21,""),"")</f>
        <v>653.8419686577807</v>
      </c>
      <c r="DE21" s="107">
        <f>IF(F21&lt;&gt;3,IF($G21=DE$2,$I21,""),"")</f>
      </c>
      <c r="DF21" s="107">
        <f>IF(F21&lt;&gt;3,IF($H21=DF$2,$I21,""),"")</f>
      </c>
      <c r="DG21" s="76">
        <f>IF(F21&lt;&gt;3,D21,"")</f>
        <v>1</v>
      </c>
    </row>
    <row r="22" spans="2:111" ht="12.75" customHeight="1">
      <c r="B22" s="15" t="s">
        <v>86</v>
      </c>
      <c r="C22" s="57" t="s">
        <v>186</v>
      </c>
      <c r="D22" s="51">
        <v>1</v>
      </c>
      <c r="E22" s="57" t="s">
        <v>2</v>
      </c>
      <c r="F22" s="51">
        <v>2</v>
      </c>
      <c r="G22" s="57"/>
      <c r="H22" s="51" t="s">
        <v>192</v>
      </c>
      <c r="I22" s="47">
        <f>BV22</f>
        <v>606.1499783199058</v>
      </c>
      <c r="J22" s="126">
        <v>5</v>
      </c>
      <c r="K22" s="38">
        <f>IF(AND(K$1&lt;&gt;$F22,J22&gt;0)=TRUE,1,"")</f>
      </c>
      <c r="L22" s="39">
        <f>IF(J22="",0,(L$4*(101+(1000*LOG(J$4,10))-(1000*LOG(J22,10)))))</f>
        <v>606.1499783199058</v>
      </c>
      <c r="M22" s="127"/>
      <c r="N22" s="15">
        <f>IF(AND(N$1&lt;&gt;$F22,M22&gt;0)=TRUE,1,"")</f>
      </c>
      <c r="O22" s="28">
        <f>IF(M22="",0,(O$4*(101+(1000*LOG(M$4,10))-(1000*LOG(M22,10)))))</f>
        <v>0</v>
      </c>
      <c r="Q22" s="38">
        <f>IF(AND(Q$1&lt;&gt;$F22,P22&gt;0)=TRUE,1,"")</f>
      </c>
      <c r="R22" s="39">
        <f>IF(P22="",0,(R$4*(101+(1000*LOG(P$4,10))-(1000*LOG(P22,10)))))</f>
        <v>0</v>
      </c>
      <c r="S22" s="127"/>
      <c r="T22" s="15">
        <f>IF(AND(T$1&lt;&gt;$F22,S22&gt;0)=TRUE,1,"")</f>
      </c>
      <c r="U22" s="28">
        <f>IF(S22="",0,(U$4*(101+(1000*LOG(S$4,10))-(1000*LOG(S22,10)))))</f>
        <v>0</v>
      </c>
      <c r="V22" s="126"/>
      <c r="W22" s="38">
        <f>IF(AND(W$1&lt;&gt;$F22,V22&gt;0)=TRUE,1,"")</f>
      </c>
      <c r="X22" s="39">
        <f>IF(V22="",0,(X$4*(101+(1000*LOG(V$4,10))-(1000*LOG(V22,10)))))</f>
        <v>0</v>
      </c>
      <c r="Y22" s="127"/>
      <c r="AA22" s="28">
        <f>IF(Y22="",0,(AA$4*(101+(1000*LOG(Y$4,10))-(1000*LOG(Y22,10)))))</f>
        <v>0</v>
      </c>
      <c r="AB22" s="126"/>
      <c r="AC22" s="38">
        <f>IF(AND(AC$1&lt;&gt;$F22,AB22&gt;0)=TRUE,1,"")</f>
      </c>
      <c r="AD22" s="39">
        <f>IF(AB22="",0,(AD$4*(101+(1000*LOG(AB$4,10))-(1000*LOG(AB22,10)))))</f>
        <v>0</v>
      </c>
      <c r="AE22" s="127"/>
      <c r="AF22" s="15">
        <f>IF(AND(AF$1&lt;&gt;$F22,AE22&gt;0)=TRUE,1,"")</f>
      </c>
      <c r="AG22" s="28">
        <f>IF(AE22="",0,(AG$4*(101+(1000*LOG(AE$4,10))-(1000*LOG(AE22,10)))))</f>
        <v>0</v>
      </c>
      <c r="AH22" s="126"/>
      <c r="AI22" s="38">
        <f>IF(AND(AI$1&lt;&gt;$F22,AH22&gt;0)=TRUE,1,"")</f>
      </c>
      <c r="AJ22" s="39">
        <f>IF(AH22="",0,(AJ$4*(101+(1000*LOG(AH$4,10))-(1000*LOG(AH22,10)))))</f>
        <v>0</v>
      </c>
      <c r="AK22" s="127"/>
      <c r="AL22" s="15">
        <f>IF(AND(AL$1&lt;&gt;$F22,AK22&gt;0)=TRUE,1,"")</f>
      </c>
      <c r="AM22" s="28">
        <f>IF(AK22="",0,(AM$4*(101+(1000*LOG(AK$4,10))-(1000*LOG(AK22,10)))))</f>
        <v>0</v>
      </c>
      <c r="AN22" s="126"/>
      <c r="AO22" s="38">
        <f>IF(AND(AO$1&lt;&gt;$F22,AN22&gt;0)=TRUE,1,"")</f>
      </c>
      <c r="AP22" s="39">
        <f>IF(AN22="",0,(AP$4*(101+(1000*LOG(AN$4,10))-(1000*LOG(AN22,10)))))</f>
        <v>0</v>
      </c>
      <c r="AQ22" s="127"/>
      <c r="AR22" s="15">
        <f>IF(AND(AR$1&lt;&gt;$F22,AQ22&gt;0)=TRUE,1,"")</f>
      </c>
      <c r="AS22" s="28">
        <f>IF(AQ22="",0,(AS$4*(101+(1000*LOG(AQ$4,10))-(1000*LOG(AQ22,10)))))</f>
        <v>0</v>
      </c>
      <c r="AT22" s="126"/>
      <c r="AU22" s="38">
        <f>IF(AND(AU$1&lt;&gt;$F22,AT22&gt;0)=TRUE,1,"")</f>
      </c>
      <c r="AV22" s="39">
        <f>IF(AT22="",0,(AV$4*(101+(1000*LOG(AT$4,10))-(1000*LOG(AT22,10)))))</f>
        <v>0</v>
      </c>
      <c r="AW22" s="127"/>
      <c r="AX22" s="15">
        <f>IF(AND(AX$1&lt;&gt;$F22,AW22&gt;0)=TRUE,1,"")</f>
      </c>
      <c r="AY22" s="28">
        <f>IF(AW22="",0,(AY$4*(101+(1000*LOG(AW$4,10))-(1000*LOG(AW22,10)))))</f>
        <v>0</v>
      </c>
      <c r="AZ22" s="126"/>
      <c r="BA22" s="38">
        <f>IF(AND(BA$1&lt;&gt;$F22,AZ22&gt;0)=TRUE,1,"")</f>
      </c>
      <c r="BB22" s="39">
        <f>IF(AZ22="",0,(BB$4*(101+(1000*LOG(AZ$4,10))-(1000*LOG(AZ22,10)))))</f>
        <v>0</v>
      </c>
      <c r="BC22" s="127"/>
      <c r="BD22" s="15">
        <f>IF(AND(BD$1&lt;&gt;$F22,BC22&gt;0)=TRUE,1,"")</f>
      </c>
      <c r="BE22" s="28">
        <f>IF(BC22="",0,(BE$4*(101+(1000*LOG(BC$4,10))-(1000*LOG(BC22,10)))))</f>
        <v>0</v>
      </c>
      <c r="BF22" s="126"/>
      <c r="BG22" s="38">
        <f>IF(AND(BG$1&lt;&gt;$F22,BF22&gt;0)=TRUE,1,"")</f>
      </c>
      <c r="BH22" s="39">
        <f>IF(BF22="",0,(BH$4*(101+(1000*LOG(BF$4,10))-(1000*LOG(BF22,10)))))</f>
        <v>0</v>
      </c>
      <c r="BI22" s="127"/>
      <c r="BJ22" s="15">
        <f>IF(AND(BJ$1&lt;&gt;$F22,BI22&gt;0)=TRUE,1,"")</f>
      </c>
      <c r="BK22" s="28">
        <f>IF(BI22="",0,(BK$4*(101+(1000*LOG(BI$4,10))-(1000*LOG(BI22,10)))))</f>
        <v>0</v>
      </c>
      <c r="BL22" s="126"/>
      <c r="BM22" s="38">
        <f>IF(AND(BM$1&lt;&gt;$F22,BL22&gt;0)=TRUE,1,"")</f>
      </c>
      <c r="BN22" s="39">
        <f>IF(BL22="",0,(BN$4*(101+(1000*LOG(BL$4,10))-(1000*LOG(BL22,10)))))</f>
        <v>0</v>
      </c>
      <c r="BO22" s="127"/>
      <c r="BP22" s="15">
        <f>IF(AND(BP$1&lt;&gt;$F22,BO22&gt;0)=TRUE,1,"")</f>
      </c>
      <c r="BQ22" s="28">
        <f>IF(BO22="",0,(BQ$4*(101+(1000*LOG(BO$4,10))-(1000*LOG(BO22,10)))))</f>
        <v>0</v>
      </c>
      <c r="BR22" s="27">
        <f>L22+O22+R22+U22+X22+AA22+AD22+AG22+AJ22+AM22+AP22+AS22+AV22+AY22+BB22+BE22+BH22+BK22+BN22+BQ22</f>
        <v>606.1499783199058</v>
      </c>
      <c r="BS22" s="30">
        <f>CQ22</f>
        <v>606.1499783199058</v>
      </c>
      <c r="BT22" s="15">
        <f>IF(MAX(BP22,BM22,BJ22,BG22,BD22,BA22,AX22,AU22,AR22,AO22,AL22,AI22,AF22,AC22,Z22,W22,T22,Q22,N22,K22)&gt;0,"*","")</f>
      </c>
      <c r="BU22" s="28">
        <f>IF(BT22="*",BS22*0.05,0)</f>
        <v>0</v>
      </c>
      <c r="BV22" s="31">
        <f>BS22+BU22</f>
        <v>606.1499783199058</v>
      </c>
      <c r="BW22" s="25">
        <f>L22</f>
        <v>606.1499783199058</v>
      </c>
      <c r="BX22" s="25">
        <f>O22</f>
        <v>0</v>
      </c>
      <c r="BY22" s="25">
        <f>R22</f>
        <v>0</v>
      </c>
      <c r="BZ22" s="25">
        <f>U22</f>
        <v>0</v>
      </c>
      <c r="CA22" s="25">
        <f>X22</f>
        <v>0</v>
      </c>
      <c r="CB22" s="25">
        <f>AA22</f>
        <v>0</v>
      </c>
      <c r="CC22" s="25">
        <f>AD22</f>
        <v>0</v>
      </c>
      <c r="CD22" s="25">
        <f>AG22</f>
        <v>0</v>
      </c>
      <c r="CE22" s="25">
        <f>AJ22</f>
        <v>0</v>
      </c>
      <c r="CF22" s="25">
        <f>AM22</f>
        <v>0</v>
      </c>
      <c r="CG22" s="25">
        <f>AP22</f>
        <v>0</v>
      </c>
      <c r="CH22" s="25">
        <f>AS22</f>
        <v>0</v>
      </c>
      <c r="CI22" s="25">
        <f>AV22</f>
        <v>0</v>
      </c>
      <c r="CJ22" s="25">
        <f>AY22</f>
        <v>0</v>
      </c>
      <c r="CK22" s="25">
        <f>BB22</f>
        <v>0</v>
      </c>
      <c r="CL22" s="25">
        <f>BE22</f>
        <v>0</v>
      </c>
      <c r="CM22" s="25">
        <f>BH22</f>
        <v>0</v>
      </c>
      <c r="CN22" s="25">
        <f>BK22</f>
        <v>0</v>
      </c>
      <c r="CO22" s="25">
        <f>BN22</f>
        <v>0</v>
      </c>
      <c r="CP22" s="25">
        <f>BQ22</f>
        <v>0</v>
      </c>
      <c r="CQ22" s="25">
        <f>(LARGE(BW22:CP22,1))+(LARGE(BW22:CP22,2))+(LARGE(BW22:CP22,3))+(LARGE(BW22:CP22,4)+(LARGE(BW22:CP22,5)))</f>
        <v>606.1499783199058</v>
      </c>
      <c r="CS22" s="75"/>
      <c r="CT22" s="75"/>
      <c r="CU22" s="75"/>
      <c r="CV22" s="75"/>
      <c r="CW22" s="75"/>
      <c r="CX22" s="75"/>
      <c r="CY22" s="75"/>
      <c r="CZ22" s="75"/>
      <c r="DB22" s="2">
        <f>IF(F22&lt;&gt;3,I22,"")</f>
        <v>606.1499783199058</v>
      </c>
      <c r="DC22" s="107">
        <f>IF(F22&lt;&gt;3,IF($G22=DC$2,$I22,""),"")</f>
      </c>
      <c r="DD22" s="107">
        <f>IF(F22&lt;&gt;3,IF($G22=DD$2,$I22,""),"")</f>
      </c>
      <c r="DE22" s="107">
        <f>IF(F22&lt;&gt;3,IF($G22=DE$2,$I22,""),"")</f>
      </c>
      <c r="DF22" s="107">
        <f>IF(F22&lt;&gt;3,IF($H22=DF$2,$I22,""),"")</f>
      </c>
      <c r="DG22" s="76">
        <f>IF(F22&lt;&gt;3,D22,"")</f>
        <v>1</v>
      </c>
    </row>
    <row r="23" spans="1:111" ht="12.75" customHeight="1">
      <c r="A23" s="24">
        <f>IF(I23&gt;0,MAX(A$4:A22)+1," ")</f>
        <v>18</v>
      </c>
      <c r="B23" s="15" t="s">
        <v>222</v>
      </c>
      <c r="C23" s="57" t="s">
        <v>40</v>
      </c>
      <c r="D23" s="51">
        <v>1</v>
      </c>
      <c r="E23" s="57" t="s">
        <v>20</v>
      </c>
      <c r="F23" s="51">
        <v>1</v>
      </c>
      <c r="G23" s="57" t="s">
        <v>29</v>
      </c>
      <c r="H23" s="51" t="s">
        <v>2</v>
      </c>
      <c r="I23" s="47">
        <f>IF(C23=" ",0,BV23)</f>
        <v>595.8500216800941</v>
      </c>
      <c r="K23" s="38">
        <f>IF(AND(K$1&lt;&gt;$F23,J23&gt;0)=TRUE,1,"")</f>
      </c>
      <c r="L23" s="39">
        <f>IF(J23="",0,(L$4*(101+(1000*LOG(J$4,10))-(1000*LOG(J23,10)))))</f>
        <v>0</v>
      </c>
      <c r="M23" s="127">
        <v>8</v>
      </c>
      <c r="N23" s="15">
        <f>IF(AND(N$1&lt;&gt;$F23,M23&gt;0)=TRUE,1,"")</f>
      </c>
      <c r="O23" s="28">
        <f>IF(M23="",0,(O$4*(101+(1000*LOG(M$4,10))-(1000*LOG(M23,10)))))</f>
        <v>595.8500216800941</v>
      </c>
      <c r="Q23" s="38">
        <f>IF(AND(Q$1&lt;&gt;$F23,P23&gt;0)=TRUE,1,"")</f>
      </c>
      <c r="R23" s="39">
        <f>IF(P23="",0,(R$4*(101+(1000*LOG(P$4,10))-(1000*LOG(P23,10)))))</f>
        <v>0</v>
      </c>
      <c r="S23" s="127"/>
      <c r="T23" s="15">
        <f>IF(AND(T$1&lt;&gt;$F23,S23&gt;0)=TRUE,1,"")</f>
      </c>
      <c r="U23" s="28">
        <f>IF(S23="",0,(U$4*(101+(1000*LOG(S$4,10))-(1000*LOG(S23,10)))))</f>
        <v>0</v>
      </c>
      <c r="V23" s="126"/>
      <c r="W23" s="38">
        <f>IF(AND(W$1&lt;&gt;$F23,V23&gt;0)=TRUE,1,"")</f>
      </c>
      <c r="X23" s="39">
        <f>IF(V23="",0,(X$4*(101+(1000*LOG(V$4,10))-(1000*LOG(V23,10)))))</f>
        <v>0</v>
      </c>
      <c r="Y23" s="127"/>
      <c r="Z23" s="15">
        <f>IF(AND(Z$1&lt;&gt;$F23,Y23&gt;0)=TRUE,1,"")</f>
      </c>
      <c r="AA23" s="28">
        <f>IF(Y23="",0,(AA$4*(101+(1000*LOG(Y$4,10))-(1000*LOG(Y23,10)))))</f>
        <v>0</v>
      </c>
      <c r="AB23" s="126"/>
      <c r="AC23" s="38">
        <f>IF(AND(AC$1&lt;&gt;$F23,AB23&gt;0)=TRUE,1,"")</f>
      </c>
      <c r="AD23" s="39">
        <f>IF(AB23="",0,(AD$4*(101+(1000*LOG(AB$4,10))-(1000*LOG(AB23,10)))))</f>
        <v>0</v>
      </c>
      <c r="AE23" s="127"/>
      <c r="AF23" s="15">
        <f>IF(AND(AF$1&lt;&gt;$F23,AE23&gt;0)=TRUE,1,"")</f>
      </c>
      <c r="AG23" s="28">
        <f>IF(AE23="",0,(AG$4*(101+(1000*LOG(AE$4,10))-(1000*LOG(AE23,10)))))</f>
        <v>0</v>
      </c>
      <c r="AH23" s="126"/>
      <c r="AI23" s="38">
        <f>IF(AND(AI$1&lt;&gt;$F23,AH23&gt;0)=TRUE,1,"")</f>
      </c>
      <c r="AJ23" s="39">
        <f>IF(AH23="",0,(AJ$4*(101+(1000*LOG(AH$4,10))-(1000*LOG(AH23,10)))))</f>
        <v>0</v>
      </c>
      <c r="AK23" s="127"/>
      <c r="AL23" s="15">
        <f>IF(AND(AL$1&lt;&gt;$F23,AK23&gt;0)=TRUE,1,"")</f>
      </c>
      <c r="AM23" s="28">
        <f>IF(AK23="",0,(AM$4*(101+(1000*LOG(AK$4,10))-(1000*LOG(AK23,10)))))</f>
        <v>0</v>
      </c>
      <c r="AN23" s="126"/>
      <c r="AO23" s="38">
        <f>IF(AND(AO$1&lt;&gt;$F23,AN23&gt;0)=TRUE,1,"")</f>
      </c>
      <c r="AP23" s="39">
        <f>IF(AN23="",0,(AP$4*(101+(1000*LOG(AN$4,10))-(1000*LOG(AN23,10)))))</f>
        <v>0</v>
      </c>
      <c r="AQ23" s="127"/>
      <c r="AR23" s="15">
        <f>IF(AND(AR$1&lt;&gt;$F23,AQ23&gt;0)=TRUE,1,"")</f>
      </c>
      <c r="AS23" s="28">
        <f>IF(AQ23="",0,(AS$4*(101+(1000*LOG(AQ$4,10))-(1000*LOG(AQ23,10)))))</f>
        <v>0</v>
      </c>
      <c r="AT23" s="126"/>
      <c r="AU23" s="38">
        <f>IF(AND(AU$1&lt;&gt;$F23,AT23&gt;0)=TRUE,1,"")</f>
      </c>
      <c r="AV23" s="39">
        <f>IF(AT23="",0,(AV$4*(101+(1000*LOG(AT$4,10))-(1000*LOG(AT23,10)))))</f>
        <v>0</v>
      </c>
      <c r="AW23" s="127"/>
      <c r="AX23" s="15">
        <f>IF(AND(AX$1&lt;&gt;$F23,AW23&gt;0)=TRUE,1,"")</f>
      </c>
      <c r="AY23" s="28">
        <f>IF(AW23="",0,(AY$4*(101+(1000*LOG(AW$4,10))-(1000*LOG(AW23,10)))))</f>
        <v>0</v>
      </c>
      <c r="AZ23" s="126"/>
      <c r="BA23" s="38">
        <f>IF(AND(BA$1&lt;&gt;$F23,AZ23&gt;0)=TRUE,1,"")</f>
      </c>
      <c r="BB23" s="39">
        <f>IF(AZ23="",0,(BB$4*(101+(1000*LOG(AZ$4,10))-(1000*LOG(AZ23,10)))))</f>
        <v>0</v>
      </c>
      <c r="BC23" s="127"/>
      <c r="BD23" s="15">
        <f>IF(AND(BD$1&lt;&gt;$F23,BC23&gt;0)=TRUE,1,"")</f>
      </c>
      <c r="BE23" s="28">
        <f>IF(BC23="",0,(BE$4*(101+(1000*LOG(BC$4,10))-(1000*LOG(BC23,10)))))</f>
        <v>0</v>
      </c>
      <c r="BF23" s="126"/>
      <c r="BG23" s="38">
        <f>IF(AND(BG$1&lt;&gt;$F23,BF23&gt;0)=TRUE,1,"")</f>
      </c>
      <c r="BH23" s="39">
        <f>IF(BF23="",0,(BH$4*(101+(1000*LOG(BF$4,10))-(1000*LOG(BF23,10)))))</f>
        <v>0</v>
      </c>
      <c r="BI23" s="127"/>
      <c r="BJ23" s="15">
        <f>IF(AND(BJ$1&lt;&gt;$F23,BI23&gt;0)=TRUE,1,"")</f>
      </c>
      <c r="BK23" s="28">
        <f>IF(BI23="",0,(BK$4*(101+(1000*LOG(BI$4,10))-(1000*LOG(BI23,10)))))</f>
        <v>0</v>
      </c>
      <c r="BL23" s="126"/>
      <c r="BM23" s="38">
        <f>IF(AND(BM$1&lt;&gt;$F23,BL23&gt;0)=TRUE,1,"")</f>
      </c>
      <c r="BN23" s="39">
        <f>IF(BL23="",0,(BN$4*(101+(1000*LOG(BL$4,10))-(1000*LOG(BL23,10)))))</f>
        <v>0</v>
      </c>
      <c r="BO23" s="127"/>
      <c r="BP23" s="15">
        <f>IF(AND(BP$1&lt;&gt;$F23,BO23&gt;0)=TRUE,1,"")</f>
      </c>
      <c r="BQ23" s="28">
        <f>IF(BO23="",0,(BQ$4*(101+(1000*LOG(BO$4,10))-(1000*LOG(BO23,10)))))</f>
        <v>0</v>
      </c>
      <c r="BR23" s="27">
        <f>L23+O23+R23+U23+X23+AA23+AD23+AG23+AJ23+AM23+AP23+AS23+AV23+AY23+BB23+BE23+BH23+BK23+BN23+BQ23</f>
        <v>595.8500216800941</v>
      </c>
      <c r="BS23" s="30">
        <f>CQ23</f>
        <v>595.8500216800941</v>
      </c>
      <c r="BT23" s="15">
        <f>IF(MAX(BP23,BM23,BJ23,BG23,BD23,BA23,AX23,AU23,AR23,AO23,AL23,AI23,AF23,AC23,Z23,W23,T23,Q23,N23,K23)&gt;0,"*","")</f>
      </c>
      <c r="BU23" s="28">
        <f>IF(BT23="*",BS23*0.05,0)</f>
        <v>0</v>
      </c>
      <c r="BV23" s="31">
        <f>BS23+BU23</f>
        <v>595.8500216800941</v>
      </c>
      <c r="BW23" s="25">
        <f>L23</f>
        <v>0</v>
      </c>
      <c r="BX23" s="25">
        <f>O23</f>
        <v>595.8500216800941</v>
      </c>
      <c r="BY23" s="25">
        <f>R23</f>
        <v>0</v>
      </c>
      <c r="BZ23" s="25">
        <f>U23</f>
        <v>0</v>
      </c>
      <c r="CA23" s="25">
        <f>X23</f>
        <v>0</v>
      </c>
      <c r="CB23" s="25">
        <f>AA23</f>
        <v>0</v>
      </c>
      <c r="CC23" s="25">
        <f>AD23</f>
        <v>0</v>
      </c>
      <c r="CD23" s="25">
        <f>AG23</f>
        <v>0</v>
      </c>
      <c r="CE23" s="25">
        <f>AJ23</f>
        <v>0</v>
      </c>
      <c r="CF23" s="25">
        <f>AM23</f>
        <v>0</v>
      </c>
      <c r="CG23" s="25">
        <f>AP23</f>
        <v>0</v>
      </c>
      <c r="CH23" s="25">
        <f>AS23</f>
        <v>0</v>
      </c>
      <c r="CI23" s="25">
        <f>AV23</f>
        <v>0</v>
      </c>
      <c r="CJ23" s="25">
        <f>AY23</f>
        <v>0</v>
      </c>
      <c r="CK23" s="25">
        <f>BB23</f>
        <v>0</v>
      </c>
      <c r="CL23" s="25">
        <f>BE23</f>
        <v>0</v>
      </c>
      <c r="CM23" s="25">
        <f>BH23</f>
        <v>0</v>
      </c>
      <c r="CN23" s="25">
        <f>BK23</f>
        <v>0</v>
      </c>
      <c r="CO23" s="25">
        <f>BN23</f>
        <v>0</v>
      </c>
      <c r="CP23" s="25">
        <f>BQ23</f>
        <v>0</v>
      </c>
      <c r="CQ23" s="25">
        <f>(LARGE(BW23:CP23,1))+(LARGE(BW23:CP23,2))+(LARGE(BW23:CP23,3))+(LARGE(BW23:CP23,4)+(LARGE(BW23:CP23,5)))</f>
        <v>595.8500216800941</v>
      </c>
      <c r="CS23" s="75">
        <f>IF($E23="Belter",$I23,0)</f>
        <v>0</v>
      </c>
      <c r="CT23" s="75">
        <f>IF($E23="Friesland",$I23,0)</f>
        <v>595.8500216800941</v>
      </c>
      <c r="CU23" s="75">
        <f>IF($E23="Nieuwkoop",$I23,0)</f>
        <v>0</v>
      </c>
      <c r="CV23" s="75">
        <f>IF($E23="Reeuwijk",$I23,0)</f>
        <v>0</v>
      </c>
      <c r="CW23" s="75">
        <f>IF($E23="Rotterdam",$I23,0)</f>
        <v>0</v>
      </c>
      <c r="CX23" s="75">
        <f>IF($E23="Spiegelplas",$I23,0)</f>
        <v>0</v>
      </c>
      <c r="CY23" s="75">
        <f>IF($E23="Zuid",$I23,0)</f>
        <v>0</v>
      </c>
      <c r="CZ23" s="75">
        <f>IF($E23="Zuidlaardermeer",$I23,0)</f>
        <v>0</v>
      </c>
      <c r="DB23" s="2">
        <f>IF(F23&lt;&gt;3,I23,"")</f>
        <v>595.8500216800941</v>
      </c>
      <c r="DC23" s="107">
        <f>IF(F23&lt;&gt;3,IF($G23=DC$2,$I23,""),"")</f>
      </c>
      <c r="DD23" s="107">
        <f>IF(F23&lt;&gt;3,IF($G23=DD$2,$I23,""),"")</f>
        <v>595.8500216800941</v>
      </c>
      <c r="DE23" s="107">
        <f>IF(F23&lt;&gt;3,IF($G23=DE$2,$I23,""),"")</f>
      </c>
      <c r="DF23" s="107">
        <f>IF(F23&lt;&gt;3,IF($H23=DF$2,$I23,""),"")</f>
      </c>
      <c r="DG23" s="76">
        <f>IF(F23&lt;&gt;3,D23,"")</f>
        <v>1</v>
      </c>
    </row>
    <row r="24" spans="1:111" ht="12.75" customHeight="1">
      <c r="A24" s="24">
        <f>IF(I24&gt;0,MAX(A$4:A23)+1," ")</f>
        <v>19</v>
      </c>
      <c r="B24" s="15" t="s">
        <v>200</v>
      </c>
      <c r="C24" s="57" t="s">
        <v>64</v>
      </c>
      <c r="D24" s="51">
        <v>1</v>
      </c>
      <c r="E24" s="57" t="s">
        <v>25</v>
      </c>
      <c r="F24" s="51">
        <v>2</v>
      </c>
      <c r="G24" s="57" t="s">
        <v>28</v>
      </c>
      <c r="H24" s="51" t="s">
        <v>2</v>
      </c>
      <c r="I24" s="47">
        <f>IF(C24=" ",0,BV24)</f>
        <v>540.3326938302627</v>
      </c>
      <c r="K24" s="38">
        <f>IF(AND(K$1&lt;&gt;$F24,J24&gt;0)=TRUE,1,"")</f>
      </c>
      <c r="L24" s="39">
        <f>IF(J24="",0,(L$4*(101+(1000*LOG(J$4,10))-(1000*LOG(J24,10)))))</f>
        <v>0</v>
      </c>
      <c r="M24" s="127"/>
      <c r="N24" s="15">
        <f>IF(AND(N$1&lt;&gt;$F24,M24&gt;0)=TRUE,1,"")</f>
      </c>
      <c r="O24" s="28">
        <f>IF(M24="",0,(O$4*(101+(1000*LOG(M$4,10))-(1000*LOG(M24,10)))))</f>
        <v>0</v>
      </c>
      <c r="P24" s="126">
        <v>8</v>
      </c>
      <c r="Q24" s="38">
        <f>IF(AND(Q$1&lt;&gt;$F24,P24&gt;0)=TRUE,1,"")</f>
      </c>
      <c r="R24" s="39">
        <f>IF(P24="",0,(R$4*(101+(1000*LOG(P$4,10))-(1000*LOG(P24,10)))))</f>
        <v>540.3326938302627</v>
      </c>
      <c r="S24" s="127"/>
      <c r="T24" s="15">
        <f>IF(AND(T$1&lt;&gt;$F24,S24&gt;0)=TRUE,1,"")</f>
      </c>
      <c r="U24" s="28">
        <f>IF(S24="",0,(U$4*(101+(1000*LOG(S$4,10))-(1000*LOG(S24,10)))))</f>
        <v>0</v>
      </c>
      <c r="V24" s="126"/>
      <c r="W24" s="38">
        <f>IF(AND(W$1&lt;&gt;$F24,V24&gt;0)=TRUE,1,"")</f>
      </c>
      <c r="X24" s="39">
        <f>IF(V24="",0,(X$4*(101+(1000*LOG(V$4,10))-(1000*LOG(V24,10)))))</f>
        <v>0</v>
      </c>
      <c r="Y24" s="127"/>
      <c r="Z24" s="15">
        <f>IF(AND(Z$1&lt;&gt;$F24,Y24&gt;0)=TRUE,1,"")</f>
      </c>
      <c r="AA24" s="28">
        <f>IF(Y24="",0,(AA$4*(101+(1000*LOG(Y$4,10))-(1000*LOG(Y24,10)))))</f>
        <v>0</v>
      </c>
      <c r="AB24" s="126"/>
      <c r="AC24" s="38">
        <f>IF(AND(AC$1&lt;&gt;$F24,AB24&gt;0)=TRUE,1,"")</f>
      </c>
      <c r="AD24" s="39">
        <f>IF(AB24="",0,(AD$4*(101+(1000*LOG(AB$4,10))-(1000*LOG(AB24,10)))))</f>
        <v>0</v>
      </c>
      <c r="AE24" s="127"/>
      <c r="AF24" s="15">
        <f>IF(AND(AF$1&lt;&gt;$F24,AE24&gt;0)=TRUE,1,"")</f>
      </c>
      <c r="AG24" s="28">
        <f>IF(AE24="",0,(AG$4*(101+(1000*LOG(AE$4,10))-(1000*LOG(AE24,10)))))</f>
        <v>0</v>
      </c>
      <c r="AH24" s="126"/>
      <c r="AI24" s="38">
        <f>IF(AND(AI$1&lt;&gt;$F24,AH24&gt;0)=TRUE,1,"")</f>
      </c>
      <c r="AJ24" s="39">
        <f>IF(AH24="",0,(AJ$4*(101+(1000*LOG(AH$4,10))-(1000*LOG(AH24,10)))))</f>
        <v>0</v>
      </c>
      <c r="AK24" s="127"/>
      <c r="AL24" s="15">
        <f>IF(AND(AL$1&lt;&gt;$F24,AK24&gt;0)=TRUE,1,"")</f>
      </c>
      <c r="AM24" s="28">
        <f>IF(AK24="",0,(AM$4*(101+(1000*LOG(AK$4,10))-(1000*LOG(AK24,10)))))</f>
        <v>0</v>
      </c>
      <c r="AN24" s="126"/>
      <c r="AO24" s="38">
        <f>IF(AND(AO$1&lt;&gt;$F24,AN24&gt;0)=TRUE,1,"")</f>
      </c>
      <c r="AP24" s="39">
        <f>IF(AN24="",0,(AP$4*(101+(1000*LOG(AN$4,10))-(1000*LOG(AN24,10)))))</f>
        <v>0</v>
      </c>
      <c r="AQ24" s="127"/>
      <c r="AR24" s="15">
        <f>IF(AND(AR$1&lt;&gt;$F24,AQ24&gt;0)=TRUE,1,"")</f>
      </c>
      <c r="AS24" s="28">
        <f>IF(AQ24="",0,(AS$4*(101+(1000*LOG(AQ$4,10))-(1000*LOG(AQ24,10)))))</f>
        <v>0</v>
      </c>
      <c r="AT24" s="126"/>
      <c r="AU24" s="38">
        <f>IF(AND(AU$1&lt;&gt;$F24,AT24&gt;0)=TRUE,1,"")</f>
      </c>
      <c r="AV24" s="39">
        <f>IF(AT24="",0,(AV$4*(101+(1000*LOG(AT$4,10))-(1000*LOG(AT24,10)))))</f>
        <v>0</v>
      </c>
      <c r="AW24" s="127"/>
      <c r="AX24" s="15">
        <f>IF(AND(AX$1&lt;&gt;$F24,AW24&gt;0)=TRUE,1,"")</f>
      </c>
      <c r="AY24" s="28">
        <f>IF(AW24="",0,(AY$4*(101+(1000*LOG(AW$4,10))-(1000*LOG(AW24,10)))))</f>
        <v>0</v>
      </c>
      <c r="AZ24" s="126"/>
      <c r="BA24" s="38">
        <f>IF(AND(BA$1&lt;&gt;$F24,AZ24&gt;0)=TRUE,1,"")</f>
      </c>
      <c r="BB24" s="39">
        <f>IF(AZ24="",0,(BB$4*(101+(1000*LOG(AZ$4,10))-(1000*LOG(AZ24,10)))))</f>
        <v>0</v>
      </c>
      <c r="BC24" s="127"/>
      <c r="BD24" s="15">
        <f>IF(AND(BD$1&lt;&gt;$F24,BC24&gt;0)=TRUE,1,"")</f>
      </c>
      <c r="BE24" s="28">
        <f>IF(BC24="",0,(BE$4*(101+(1000*LOG(BC$4,10))-(1000*LOG(BC24,10)))))</f>
        <v>0</v>
      </c>
      <c r="BF24" s="126"/>
      <c r="BG24" s="38">
        <f>IF(AND(BG$1&lt;&gt;$F24,BF24&gt;0)=TRUE,1,"")</f>
      </c>
      <c r="BH24" s="39">
        <f>IF(BF24="",0,(BH$4*(101+(1000*LOG(BF$4,10))-(1000*LOG(BF24,10)))))</f>
        <v>0</v>
      </c>
      <c r="BI24" s="127"/>
      <c r="BJ24" s="15">
        <f>IF(AND(BJ$1&lt;&gt;$F24,BI24&gt;0)=TRUE,1,"")</f>
      </c>
      <c r="BK24" s="28">
        <f>IF(BI24="",0,(BK$4*(101+(1000*LOG(BI$4,10))-(1000*LOG(BI24,10)))))</f>
        <v>0</v>
      </c>
      <c r="BL24" s="126"/>
      <c r="BM24" s="38">
        <f>IF(AND(BM$1&lt;&gt;$F24,BL24&gt;0)=TRUE,1,"")</f>
      </c>
      <c r="BN24" s="39">
        <f>IF(BL24="",0,(BN$4*(101+(1000*LOG(BL$4,10))-(1000*LOG(BL24,10)))))</f>
        <v>0</v>
      </c>
      <c r="BO24" s="127"/>
      <c r="BP24" s="15">
        <f>IF(AND(BP$1&lt;&gt;$F24,BO24&gt;0)=TRUE,1,"")</f>
      </c>
      <c r="BQ24" s="28">
        <f>IF(BO24="",0,(BQ$4*(101+(1000*LOG(BO$4,10))-(1000*LOG(BO24,10)))))</f>
        <v>0</v>
      </c>
      <c r="BR24" s="27">
        <f>L24+O24+R24+U24+X24+AA24+AD24+AG24+AJ24+AM24+AP24+AS24+AV24+AY24+BB24+BE24+BH24+BK24+BN24+BQ24</f>
        <v>540.3326938302627</v>
      </c>
      <c r="BS24" s="30">
        <f>CQ24</f>
        <v>540.3326938302627</v>
      </c>
      <c r="BT24" s="15">
        <f>IF(MAX(BP24,BM24,BJ24,BG24,BD24,BA24,AX24,AU24,AR24,AO24,AL24,AI24,AF24,AC24,Z24,W24,T24,Q24,N24,K24)&gt;0,"*","")</f>
      </c>
      <c r="BU24" s="28">
        <f>IF(BT24="*",BS24*0.05,0)</f>
        <v>0</v>
      </c>
      <c r="BV24" s="31">
        <f>BS24+BU24</f>
        <v>540.3326938302627</v>
      </c>
      <c r="BW24" s="25">
        <f>L24</f>
        <v>0</v>
      </c>
      <c r="BX24" s="25">
        <f>O24</f>
        <v>0</v>
      </c>
      <c r="BY24" s="25">
        <f>R24</f>
        <v>540.3326938302627</v>
      </c>
      <c r="BZ24" s="25">
        <f>U24</f>
        <v>0</v>
      </c>
      <c r="CA24" s="25">
        <f>X24</f>
        <v>0</v>
      </c>
      <c r="CB24" s="25">
        <f>AA24</f>
        <v>0</v>
      </c>
      <c r="CC24" s="25">
        <f>AD24</f>
        <v>0</v>
      </c>
      <c r="CD24" s="25">
        <f>AG24</f>
        <v>0</v>
      </c>
      <c r="CE24" s="25">
        <f>AJ24</f>
        <v>0</v>
      </c>
      <c r="CF24" s="25">
        <f>AM24</f>
        <v>0</v>
      </c>
      <c r="CG24" s="25">
        <f>AP24</f>
        <v>0</v>
      </c>
      <c r="CH24" s="25">
        <f>AS24</f>
        <v>0</v>
      </c>
      <c r="CI24" s="25">
        <f>AV24</f>
        <v>0</v>
      </c>
      <c r="CJ24" s="25">
        <f>AY24</f>
        <v>0</v>
      </c>
      <c r="CK24" s="25">
        <f>BB24</f>
        <v>0</v>
      </c>
      <c r="CL24" s="25">
        <f>BE24</f>
        <v>0</v>
      </c>
      <c r="CM24" s="25">
        <f>BH24</f>
        <v>0</v>
      </c>
      <c r="CN24" s="25">
        <f>BK24</f>
        <v>0</v>
      </c>
      <c r="CO24" s="25">
        <f>BN24</f>
        <v>0</v>
      </c>
      <c r="CP24" s="25">
        <f>BQ24</f>
        <v>0</v>
      </c>
      <c r="CQ24" s="25">
        <f>(LARGE(BW24:CP24,1))+(LARGE(BW24:CP24,2))+(LARGE(BW24:CP24,3))+(LARGE(BW24:CP24,4)+(LARGE(BW24:CP24,5)))</f>
        <v>540.3326938302627</v>
      </c>
      <c r="CS24" s="75">
        <f>IF($E24="Belter",$I24,0)</f>
        <v>0</v>
      </c>
      <c r="CT24" s="75">
        <f>IF($E24="Friesland",$I24,0)</f>
        <v>0</v>
      </c>
      <c r="CU24" s="75">
        <f>IF($E24="Nieuwkoop",$I24,0)</f>
        <v>0</v>
      </c>
      <c r="CV24" s="75">
        <f>IF($E24="Reeuwijk",$I24,0)</f>
        <v>0</v>
      </c>
      <c r="CW24" s="75">
        <f>IF($E24="Rotterdam",$I24,0)</f>
        <v>0</v>
      </c>
      <c r="CX24" s="75">
        <f>IF($E24="Spiegelplas",$I24,0)</f>
        <v>0</v>
      </c>
      <c r="CY24" s="75">
        <f>IF($E24="Zuid",$I24,0)</f>
        <v>540.3326938302627</v>
      </c>
      <c r="CZ24" s="75">
        <f>IF($E24="Zuidlaardermeer",$I24,0)</f>
        <v>0</v>
      </c>
      <c r="DB24" s="2">
        <f>IF(F24&lt;&gt;3,I24,"")</f>
        <v>540.3326938302627</v>
      </c>
      <c r="DC24" s="107">
        <f>IF(F24&lt;&gt;3,IF($G24=DC$2,$I24,""),"")</f>
        <v>540.3326938302627</v>
      </c>
      <c r="DD24" s="107">
        <f>IF(F24&lt;&gt;3,IF($G24=DD$2,$I24,""),"")</f>
      </c>
      <c r="DE24" s="107">
        <f>IF(F24&lt;&gt;3,IF($G24=DE$2,$I24,""),"")</f>
      </c>
      <c r="DF24" s="107">
        <f>IF(F24&lt;&gt;3,IF($H24=DF$2,$I24,""),"")</f>
      </c>
      <c r="DG24" s="76">
        <f>IF(F24&lt;&gt;3,D24,"")</f>
        <v>1</v>
      </c>
    </row>
    <row r="25" spans="1:111" ht="12.75" customHeight="1">
      <c r="A25" s="24">
        <f>IF(I25&gt;0,MAX(A$4:A24)+1," ")</f>
        <v>20</v>
      </c>
      <c r="B25" s="15" t="s">
        <v>68</v>
      </c>
      <c r="C25" s="57" t="s">
        <v>69</v>
      </c>
      <c r="D25" s="51">
        <v>2</v>
      </c>
      <c r="E25" s="57" t="s">
        <v>23</v>
      </c>
      <c r="F25" s="51">
        <v>2</v>
      </c>
      <c r="G25" s="57" t="s">
        <v>29</v>
      </c>
      <c r="H25" s="51" t="s">
        <v>2</v>
      </c>
      <c r="I25" s="47">
        <f>BV25</f>
        <v>539.0276489355</v>
      </c>
      <c r="J25" s="126">
        <v>9</v>
      </c>
      <c r="K25" s="38">
        <f>IF(AND(K$1&lt;&gt;$F25,J25&gt;0)=TRUE,1,"")</f>
      </c>
      <c r="L25" s="39">
        <f>IF(J25="",0,(L$4*(101+(1000*LOG(J$4,10))-(1000*LOG(J25,10)))))</f>
        <v>350.8774732165997</v>
      </c>
      <c r="M25" s="127"/>
      <c r="N25" s="15">
        <f>IF(AND(N$1&lt;&gt;$F25,M25&gt;0)=TRUE,1,"")</f>
      </c>
      <c r="O25" s="28">
        <f>IF(M25="",0,(O$4*(101+(1000*LOG(M$4,10))-(1000*LOG(M25,10)))))</f>
        <v>0</v>
      </c>
      <c r="P25" s="126">
        <v>18</v>
      </c>
      <c r="Q25" s="38">
        <f>IF(AND(Q$1&lt;&gt;$F25,P25&gt;0)=TRUE,1,"")</f>
      </c>
      <c r="R25" s="39">
        <f>IF(P25="",0,(R$4*(101+(1000*LOG(P$4,10))-(1000*LOG(P25,10)))))</f>
        <v>188.1501757189003</v>
      </c>
      <c r="S25" s="127"/>
      <c r="T25" s="15">
        <f>IF(AND(T$1&lt;&gt;$F25,S25&gt;0)=TRUE,1,"")</f>
      </c>
      <c r="U25" s="28">
        <f>IF(S25="",0,(U$4*(101+(1000*LOG(S$4,10))-(1000*LOG(S25,10)))))</f>
        <v>0</v>
      </c>
      <c r="V25" s="126"/>
      <c r="W25" s="38">
        <f>IF(AND(W$1&lt;&gt;$F25,V25&gt;0)=TRUE,1,"")</f>
      </c>
      <c r="X25" s="39">
        <f>IF(V25="",0,(X$4*(101+(1000*LOG(V$4,10))-(1000*LOG(V25,10)))))</f>
        <v>0</v>
      </c>
      <c r="Y25" s="127"/>
      <c r="Z25" s="15">
        <f>IF(AND(Z$1&lt;&gt;$F25,Y25&gt;0)=TRUE,1,"")</f>
      </c>
      <c r="AA25" s="28">
        <f>IF(Y25="",0,(AA$4*(101+(1000*LOG(Y$4,10))-(1000*LOG(Y25,10)))))</f>
        <v>0</v>
      </c>
      <c r="AB25" s="126"/>
      <c r="AC25" s="38">
        <f>IF(AND(AC$1&lt;&gt;$F25,AB25&gt;0)=TRUE,1,"")</f>
      </c>
      <c r="AD25" s="39">
        <f>IF(AB25="",0,(AD$4*(101+(1000*LOG(AB$4,10))-(1000*LOG(AB25,10)))))</f>
        <v>0</v>
      </c>
      <c r="AE25" s="127"/>
      <c r="AF25" s="15">
        <f>IF(AND(AF$1&lt;&gt;$F25,AE25&gt;0)=TRUE,1,"")</f>
      </c>
      <c r="AG25" s="28">
        <f>IF(AE25="",0,(AG$4*(101+(1000*LOG(AE$4,10))-(1000*LOG(AE25,10)))))</f>
        <v>0</v>
      </c>
      <c r="AH25" s="126"/>
      <c r="AI25" s="38">
        <f>IF(AND(AI$1&lt;&gt;$F25,AH25&gt;0)=TRUE,1,"")</f>
      </c>
      <c r="AJ25" s="39">
        <f>IF(AH25="",0,(AJ$4*(101+(1000*LOG(AH$4,10))-(1000*LOG(AH25,10)))))</f>
        <v>0</v>
      </c>
      <c r="AK25" s="127"/>
      <c r="AL25" s="15">
        <f>IF(AND(AL$1&lt;&gt;$F25,AK25&gt;0)=TRUE,1,"")</f>
      </c>
      <c r="AM25" s="28">
        <f>IF(AK25="",0,(AM$4*(101+(1000*LOG(AK$4,10))-(1000*LOG(AK25,10)))))</f>
        <v>0</v>
      </c>
      <c r="AN25" s="126"/>
      <c r="AO25" s="38">
        <f>IF(AND(AO$1&lt;&gt;$F25,AN25&gt;0)=TRUE,1,"")</f>
      </c>
      <c r="AP25" s="39">
        <f>IF(AN25="",0,(AP$4*(101+(1000*LOG(AN$4,10))-(1000*LOG(AN25,10)))))</f>
        <v>0</v>
      </c>
      <c r="AQ25" s="127"/>
      <c r="AR25" s="15">
        <f>IF(AND(AR$1&lt;&gt;$F25,AQ25&gt;0)=TRUE,1,"")</f>
      </c>
      <c r="AS25" s="28">
        <f>IF(AQ25="",0,(AS$4*(101+(1000*LOG(AQ$4,10))-(1000*LOG(AQ25,10)))))</f>
        <v>0</v>
      </c>
      <c r="AT25" s="126"/>
      <c r="AU25" s="38">
        <f>IF(AND(AU$1&lt;&gt;$F25,AT25&gt;0)=TRUE,1,"")</f>
      </c>
      <c r="AV25" s="39">
        <f>IF(AT25="",0,(AV$4*(101+(1000*LOG(AT$4,10))-(1000*LOG(AT25,10)))))</f>
        <v>0</v>
      </c>
      <c r="AW25" s="127"/>
      <c r="AX25" s="15">
        <f>IF(AND(AX$1&lt;&gt;$F25,AW25&gt;0)=TRUE,1,"")</f>
      </c>
      <c r="AY25" s="28">
        <f>IF(AW25="",0,(AY$4*(101+(1000*LOG(AW$4,10))-(1000*LOG(AW25,10)))))</f>
        <v>0</v>
      </c>
      <c r="AZ25" s="126"/>
      <c r="BA25" s="38">
        <f>IF(AND(BA$1&lt;&gt;$F25,AZ25&gt;0)=TRUE,1,"")</f>
      </c>
      <c r="BB25" s="39">
        <f>IF(AZ25="",0,(BB$4*(101+(1000*LOG(AZ$4,10))-(1000*LOG(AZ25,10)))))</f>
        <v>0</v>
      </c>
      <c r="BC25" s="127"/>
      <c r="BD25" s="15">
        <f>IF(AND(BD$1&lt;&gt;$F25,BC25&gt;0)=TRUE,1,"")</f>
      </c>
      <c r="BE25" s="28">
        <f>IF(BC25="",0,(BE$4*(101+(1000*LOG(BC$4,10))-(1000*LOG(BC25,10)))))</f>
        <v>0</v>
      </c>
      <c r="BF25" s="126"/>
      <c r="BG25" s="38">
        <f>IF(AND(BG$1&lt;&gt;$F25,BF25&gt;0)=TRUE,1,"")</f>
      </c>
      <c r="BH25" s="39">
        <f>IF(BF25="",0,(BH$4*(101+(1000*LOG(BF$4,10))-(1000*LOG(BF25,10)))))</f>
        <v>0</v>
      </c>
      <c r="BI25" s="127"/>
      <c r="BJ25" s="15">
        <f>IF(AND(BJ$1&lt;&gt;$F25,BI25&gt;0)=TRUE,1,"")</f>
      </c>
      <c r="BK25" s="28">
        <f>IF(BI25="",0,(BK$4*(101+(1000*LOG(BI$4,10))-(1000*LOG(BI25,10)))))</f>
        <v>0</v>
      </c>
      <c r="BL25" s="126"/>
      <c r="BM25" s="38">
        <f>IF(AND(BM$1&lt;&gt;$F25,BL25&gt;0)=TRUE,1,"")</f>
      </c>
      <c r="BN25" s="39">
        <f>IF(BL25="",0,(BN$4*(101+(1000*LOG(BL$4,10))-(1000*LOG(BL25,10)))))</f>
        <v>0</v>
      </c>
      <c r="BO25" s="127"/>
      <c r="BP25" s="15">
        <f>IF(AND(BP$1&lt;&gt;$F25,BO25&gt;0)=TRUE,1,"")</f>
      </c>
      <c r="BQ25" s="28">
        <f>IF(BO25="",0,(BQ$4*(101+(1000*LOG(BO$4,10))-(1000*LOG(BO25,10)))))</f>
        <v>0</v>
      </c>
      <c r="BR25" s="27">
        <f>L25+O25+R25+U25+X25+AA25+AD25+AG25+AJ25+AM25+AP25+AS25+AV25+AY25+BB25+BE25+BH25+BK25+BN25+BQ25</f>
        <v>539.0276489355</v>
      </c>
      <c r="BS25" s="30">
        <f>CQ25</f>
        <v>539.0276489355</v>
      </c>
      <c r="BT25" s="15">
        <f>IF(MAX(BP25,BM25,BJ25,BG25,BD25,BA25,AX25,AU25,AR25,AO25,AL25,AI25,AF25,AC25,Z25,W25,T25,Q25,N25,K25)&gt;0,"*","")</f>
      </c>
      <c r="BU25" s="28">
        <f>IF(BT25="*",BS25*0.05,0)</f>
        <v>0</v>
      </c>
      <c r="BV25" s="31">
        <f>BS25+BU25</f>
        <v>539.0276489355</v>
      </c>
      <c r="BW25" s="25">
        <f>L25</f>
        <v>350.8774732165997</v>
      </c>
      <c r="BX25" s="25">
        <f>O25</f>
        <v>0</v>
      </c>
      <c r="BY25" s="25">
        <f>R25</f>
        <v>188.1501757189003</v>
      </c>
      <c r="BZ25" s="25">
        <f>U25</f>
        <v>0</v>
      </c>
      <c r="CA25" s="25">
        <f>X25</f>
        <v>0</v>
      </c>
      <c r="CB25" s="25">
        <f>AA25</f>
        <v>0</v>
      </c>
      <c r="CC25" s="25">
        <f>AD25</f>
        <v>0</v>
      </c>
      <c r="CD25" s="25">
        <f>AG25</f>
        <v>0</v>
      </c>
      <c r="CE25" s="25">
        <f>AJ25</f>
        <v>0</v>
      </c>
      <c r="CF25" s="25">
        <f>AM25</f>
        <v>0</v>
      </c>
      <c r="CG25" s="25">
        <f>AP25</f>
        <v>0</v>
      </c>
      <c r="CH25" s="25">
        <f>AS25</f>
        <v>0</v>
      </c>
      <c r="CI25" s="25">
        <f>AV25</f>
        <v>0</v>
      </c>
      <c r="CJ25" s="25">
        <f>AY25</f>
        <v>0</v>
      </c>
      <c r="CK25" s="25">
        <f>BB25</f>
        <v>0</v>
      </c>
      <c r="CL25" s="25">
        <f>BE25</f>
        <v>0</v>
      </c>
      <c r="CM25" s="25">
        <f>BH25</f>
        <v>0</v>
      </c>
      <c r="CN25" s="25">
        <f>BK25</f>
        <v>0</v>
      </c>
      <c r="CO25" s="25">
        <f>BN25</f>
        <v>0</v>
      </c>
      <c r="CP25" s="25">
        <f>BQ25</f>
        <v>0</v>
      </c>
      <c r="CQ25" s="25">
        <f>(LARGE(BW25:CP25,1))+(LARGE(BW25:CP25,2))+(LARGE(BW25:CP25,3))+(LARGE(BW25:CP25,4)+(LARGE(BW25:CP25,5)))</f>
        <v>539.0276489355</v>
      </c>
      <c r="CS25" s="75">
        <f>IF($E25="Belter",$I25,0)</f>
        <v>0</v>
      </c>
      <c r="CT25" s="75">
        <f>IF($E25="Friesland",$I25,0)</f>
        <v>0</v>
      </c>
      <c r="CU25" s="75">
        <f>IF($E25="Nieuwkoop",$I25,0)</f>
        <v>0</v>
      </c>
      <c r="CV25" s="75">
        <f>IF($E25="Reeuwijk",$I25,0)</f>
        <v>0</v>
      </c>
      <c r="CW25" s="75">
        <f>IF($E25="Rotterdam",$I25,0)</f>
        <v>539.0276489355</v>
      </c>
      <c r="CX25" s="75">
        <f>IF($E25="Spiegelplas",$I25,0)</f>
        <v>0</v>
      </c>
      <c r="CY25" s="75">
        <f>IF($E25="Zuid",$I25,0)</f>
        <v>0</v>
      </c>
      <c r="CZ25" s="75">
        <f>IF($E25="Zuidlaardermeer",$I25,0)</f>
        <v>0</v>
      </c>
      <c r="DB25" s="2">
        <f>IF(F25&lt;&gt;3,I25,"")</f>
        <v>539.0276489355</v>
      </c>
      <c r="DC25" s="107">
        <f>IF(F25&lt;&gt;3,IF($G25=DC$2,$I25,""),"")</f>
      </c>
      <c r="DD25" s="107">
        <f>IF(F25&lt;&gt;3,IF($G25=DD$2,$I25,""),"")</f>
        <v>539.0276489355</v>
      </c>
      <c r="DE25" s="107">
        <f>IF(F25&lt;&gt;3,IF($G25=DE$2,$I25,""),"")</f>
      </c>
      <c r="DF25" s="107">
        <f>IF(F25&lt;&gt;3,IF($H25=DF$2,$I25,""),"")</f>
      </c>
      <c r="DG25" s="76">
        <f>IF(F25&lt;&gt;3,D25,"")</f>
        <v>2</v>
      </c>
    </row>
    <row r="26" spans="1:111" ht="12.75" customHeight="1">
      <c r="A26" s="24">
        <f>IF(I26&gt;0,MAX(A$4:A25)+1," ")</f>
        <v>21</v>
      </c>
      <c r="B26" s="15" t="s">
        <v>54</v>
      </c>
      <c r="C26" s="57" t="s">
        <v>55</v>
      </c>
      <c r="D26" s="51">
        <v>2</v>
      </c>
      <c r="E26" s="57" t="s">
        <v>23</v>
      </c>
      <c r="F26" s="51">
        <v>2</v>
      </c>
      <c r="G26" s="57" t="s">
        <v>29</v>
      </c>
      <c r="H26" s="51" t="s">
        <v>2</v>
      </c>
      <c r="I26" s="47">
        <f>BV26</f>
        <v>520.6559588644573</v>
      </c>
      <c r="J26" s="126">
        <v>13</v>
      </c>
      <c r="K26" s="38">
        <f>IF(AND(K$1&lt;&gt;$F26,J26&gt;0)=TRUE,1,"")</f>
      </c>
      <c r="L26" s="39">
        <f>IF(J26="",0,(L$4*(101+(1000*LOG(J$4,10))-(1000*LOG(J26,10)))))</f>
        <v>191.17663034908787</v>
      </c>
      <c r="M26" s="127"/>
      <c r="N26" s="15">
        <f>IF(AND(N$1&lt;&gt;$F26,M26&gt;0)=TRUE,1,"")</f>
      </c>
      <c r="O26" s="28">
        <f>IF(M26="",0,(O$4*(101+(1000*LOG(M$4,10))-(1000*LOG(M26,10)))))</f>
        <v>0</v>
      </c>
      <c r="P26" s="126">
        <v>13</v>
      </c>
      <c r="Q26" s="38">
        <f>IF(AND(Q$1&lt;&gt;$F26,P26&gt;0)=TRUE,1,"")</f>
      </c>
      <c r="R26" s="39">
        <f>IF(P26="",0,(R$4*(101+(1000*LOG(P$4,10))-(1000*LOG(P26,10)))))</f>
        <v>329.4793285153694</v>
      </c>
      <c r="S26" s="127"/>
      <c r="T26" s="15">
        <f>IF(AND(T$1&lt;&gt;$F26,S26&gt;0)=TRUE,1,"")</f>
      </c>
      <c r="U26" s="28">
        <f>IF(S26="",0,(U$4*(101+(1000*LOG(S$4,10))-(1000*LOG(S26,10)))))</f>
        <v>0</v>
      </c>
      <c r="V26" s="126"/>
      <c r="W26" s="38">
        <f>IF(AND(W$1&lt;&gt;$F26,V26&gt;0)=TRUE,1,"")</f>
      </c>
      <c r="X26" s="39">
        <f>IF(V26="",0,(X$4*(101+(1000*LOG(V$4,10))-(1000*LOG(V26,10)))))</f>
        <v>0</v>
      </c>
      <c r="Y26" s="127"/>
      <c r="Z26" s="15">
        <f>IF(AND(Z$1&lt;&gt;$F26,Y26&gt;0)=TRUE,1,"")</f>
      </c>
      <c r="AA26" s="28">
        <f>IF(Y26="",0,(AA$4*(101+(1000*LOG(Y$4,10))-(1000*LOG(Y26,10)))))</f>
        <v>0</v>
      </c>
      <c r="AB26" s="126"/>
      <c r="AC26" s="38">
        <f>IF(AND(AC$1&lt;&gt;$F26,AB26&gt;0)=TRUE,1,"")</f>
      </c>
      <c r="AD26" s="39">
        <f>IF(AB26="",0,(AD$4*(101+(1000*LOG(AB$4,10))-(1000*LOG(AB26,10)))))</f>
        <v>0</v>
      </c>
      <c r="AE26" s="127"/>
      <c r="AF26" s="15">
        <f>IF(AND(AF$1&lt;&gt;$F26,AE26&gt;0)=TRUE,1,"")</f>
      </c>
      <c r="AG26" s="28">
        <f>IF(AE26="",0,(AG$4*(101+(1000*LOG(AE$4,10))-(1000*LOG(AE26,10)))))</f>
        <v>0</v>
      </c>
      <c r="AH26" s="126"/>
      <c r="AI26" s="38">
        <f>IF(AND(AI$1&lt;&gt;$F26,AH26&gt;0)=TRUE,1,"")</f>
      </c>
      <c r="AJ26" s="39">
        <f>IF(AH26="",0,(AJ$4*(101+(1000*LOG(AH$4,10))-(1000*LOG(AH26,10)))))</f>
        <v>0</v>
      </c>
      <c r="AK26" s="127"/>
      <c r="AL26" s="15">
        <f>IF(AND(AL$1&lt;&gt;$F26,AK26&gt;0)=TRUE,1,"")</f>
      </c>
      <c r="AM26" s="28">
        <f>IF(AK26="",0,(AM$4*(101+(1000*LOG(AK$4,10))-(1000*LOG(AK26,10)))))</f>
        <v>0</v>
      </c>
      <c r="AN26" s="126"/>
      <c r="AO26" s="38">
        <f>IF(AND(AO$1&lt;&gt;$F26,AN26&gt;0)=TRUE,1,"")</f>
      </c>
      <c r="AP26" s="39">
        <f>IF(AN26="",0,(AP$4*(101+(1000*LOG(AN$4,10))-(1000*LOG(AN26,10)))))</f>
        <v>0</v>
      </c>
      <c r="AQ26" s="127"/>
      <c r="AR26" s="15">
        <f>IF(AND(AR$1&lt;&gt;$F26,AQ26&gt;0)=TRUE,1,"")</f>
      </c>
      <c r="AS26" s="28">
        <f>IF(AQ26="",0,(AS$4*(101+(1000*LOG(AQ$4,10))-(1000*LOG(AQ26,10)))))</f>
        <v>0</v>
      </c>
      <c r="AT26" s="126"/>
      <c r="AU26" s="38">
        <f>IF(AND(AU$1&lt;&gt;$F26,AT26&gt;0)=TRUE,1,"")</f>
      </c>
      <c r="AV26" s="39">
        <f>IF(AT26="",0,(AV$4*(101+(1000*LOG(AT$4,10))-(1000*LOG(AT26,10)))))</f>
        <v>0</v>
      </c>
      <c r="AW26" s="127"/>
      <c r="AX26" s="15">
        <f>IF(AND(AX$1&lt;&gt;$F26,AW26&gt;0)=TRUE,1,"")</f>
      </c>
      <c r="AY26" s="28">
        <f>IF(AW26="",0,(AY$4*(101+(1000*LOG(AW$4,10))-(1000*LOG(AW26,10)))))</f>
        <v>0</v>
      </c>
      <c r="AZ26" s="126"/>
      <c r="BA26" s="38">
        <f>IF(AND(BA$1&lt;&gt;$F26,AZ26&gt;0)=TRUE,1,"")</f>
      </c>
      <c r="BB26" s="39">
        <f>IF(AZ26="",0,(BB$4*(101+(1000*LOG(AZ$4,10))-(1000*LOG(AZ26,10)))))</f>
        <v>0</v>
      </c>
      <c r="BC26" s="127"/>
      <c r="BD26" s="15">
        <f>IF(AND(BD$1&lt;&gt;$F26,BC26&gt;0)=TRUE,1,"")</f>
      </c>
      <c r="BE26" s="28">
        <f>IF(BC26="",0,(BE$4*(101+(1000*LOG(BC$4,10))-(1000*LOG(BC26,10)))))</f>
        <v>0</v>
      </c>
      <c r="BF26" s="126"/>
      <c r="BG26" s="38">
        <f>IF(AND(BG$1&lt;&gt;$F26,BF26&gt;0)=TRUE,1,"")</f>
      </c>
      <c r="BH26" s="39">
        <f>IF(BF26="",0,(BH$4*(101+(1000*LOG(BF$4,10))-(1000*LOG(BF26,10)))))</f>
        <v>0</v>
      </c>
      <c r="BI26" s="127"/>
      <c r="BJ26" s="15">
        <f>IF(AND(BJ$1&lt;&gt;$F26,BI26&gt;0)=TRUE,1,"")</f>
      </c>
      <c r="BK26" s="28">
        <f>IF(BI26="",0,(BK$4*(101+(1000*LOG(BI$4,10))-(1000*LOG(BI26,10)))))</f>
        <v>0</v>
      </c>
      <c r="BL26" s="126"/>
      <c r="BM26" s="38">
        <f>IF(AND(BM$1&lt;&gt;$F26,BL26&gt;0)=TRUE,1,"")</f>
      </c>
      <c r="BN26" s="39">
        <f>IF(BL26="",0,(BN$4*(101+(1000*LOG(BL$4,10))-(1000*LOG(BL26,10)))))</f>
        <v>0</v>
      </c>
      <c r="BO26" s="127"/>
      <c r="BP26" s="15">
        <f>IF(AND(BP$1&lt;&gt;$F26,BO26&gt;0)=TRUE,1,"")</f>
      </c>
      <c r="BQ26" s="28">
        <f>IF(BO26="",0,(BQ$4*(101+(1000*LOG(BO$4,10))-(1000*LOG(BO26,10)))))</f>
        <v>0</v>
      </c>
      <c r="BR26" s="27">
        <f>L26+O26+R26+U26+X26+AA26+AD26+AG26+AJ26+AM26+AP26+AS26+AV26+AY26+BB26+BE26+BH26+BK26+BN26+BQ26</f>
        <v>520.6559588644573</v>
      </c>
      <c r="BS26" s="30">
        <f>CQ26</f>
        <v>520.6559588644573</v>
      </c>
      <c r="BT26" s="15">
        <f>IF(MAX(BP26,BM26,BJ26,BG26,BD26,BA26,AX26,AU26,AR26,AO26,AL26,AI26,AF26,AC26,Z26,W26,T26,Q26,N26,K26)&gt;0,"*","")</f>
      </c>
      <c r="BU26" s="28">
        <f>IF(BT26="*",BS26*0.05,0)</f>
        <v>0</v>
      </c>
      <c r="BV26" s="31">
        <f>BS26+BU26</f>
        <v>520.6559588644573</v>
      </c>
      <c r="BW26" s="25">
        <f>L26</f>
        <v>191.17663034908787</v>
      </c>
      <c r="BX26" s="25">
        <f>O26</f>
        <v>0</v>
      </c>
      <c r="BY26" s="25">
        <f>R26</f>
        <v>329.4793285153694</v>
      </c>
      <c r="BZ26" s="25">
        <f>U26</f>
        <v>0</v>
      </c>
      <c r="CA26" s="25">
        <f>X26</f>
        <v>0</v>
      </c>
      <c r="CB26" s="25">
        <f>AA26</f>
        <v>0</v>
      </c>
      <c r="CC26" s="25">
        <f>AD26</f>
        <v>0</v>
      </c>
      <c r="CD26" s="25">
        <f>AG26</f>
        <v>0</v>
      </c>
      <c r="CE26" s="25">
        <f>AJ26</f>
        <v>0</v>
      </c>
      <c r="CF26" s="25">
        <f>AM26</f>
        <v>0</v>
      </c>
      <c r="CG26" s="25">
        <f>AP26</f>
        <v>0</v>
      </c>
      <c r="CH26" s="25">
        <f>AS26</f>
        <v>0</v>
      </c>
      <c r="CI26" s="25">
        <f>AV26</f>
        <v>0</v>
      </c>
      <c r="CJ26" s="25">
        <f>AY26</f>
        <v>0</v>
      </c>
      <c r="CK26" s="25">
        <f>BB26</f>
        <v>0</v>
      </c>
      <c r="CL26" s="25">
        <f>BE26</f>
        <v>0</v>
      </c>
      <c r="CM26" s="25">
        <f>BH26</f>
        <v>0</v>
      </c>
      <c r="CN26" s="25">
        <f>BK26</f>
        <v>0</v>
      </c>
      <c r="CO26" s="25">
        <f>BN26</f>
        <v>0</v>
      </c>
      <c r="CP26" s="25">
        <f>BQ26</f>
        <v>0</v>
      </c>
      <c r="CQ26" s="25">
        <f>(LARGE(BW26:CP26,1))+(LARGE(BW26:CP26,2))+(LARGE(BW26:CP26,3))+(LARGE(BW26:CP26,4)+(LARGE(BW26:CP26,5)))</f>
        <v>520.6559588644573</v>
      </c>
      <c r="CS26" s="75">
        <f>IF($E26="Belter",$I26,0)</f>
        <v>0</v>
      </c>
      <c r="CT26" s="75">
        <f>IF($E26="Friesland",$I26,0)</f>
        <v>0</v>
      </c>
      <c r="CU26" s="75">
        <f>IF($E26="Nieuwkoop",$I26,0)</f>
        <v>0</v>
      </c>
      <c r="CV26" s="75">
        <f>IF($E26="Reeuwijk",$I26,0)</f>
        <v>0</v>
      </c>
      <c r="CW26" s="75">
        <f>IF($E26="Rotterdam",$I26,0)</f>
        <v>520.6559588644573</v>
      </c>
      <c r="CX26" s="75">
        <f>IF($E26="Spiegelplas",$I26,0)</f>
        <v>0</v>
      </c>
      <c r="CY26" s="75">
        <f>IF($E26="Zuid",$I26,0)</f>
        <v>0</v>
      </c>
      <c r="CZ26" s="75">
        <f>IF($E26="Zuidlaardermeer",$I26,0)</f>
        <v>0</v>
      </c>
      <c r="DB26" s="2">
        <f>IF(F26&lt;&gt;3,I26,"")</f>
        <v>520.6559588644573</v>
      </c>
      <c r="DC26" s="107">
        <f>IF(F26&lt;&gt;3,IF($G26=DC$2,$I26,""),"")</f>
      </c>
      <c r="DD26" s="107">
        <f>IF(F26&lt;&gt;3,IF($G26=DD$2,$I26,""),"")</f>
        <v>520.6559588644573</v>
      </c>
      <c r="DE26" s="107">
        <f>IF(F26&lt;&gt;3,IF($G26=DE$2,$I26,""),"")</f>
      </c>
      <c r="DF26" s="107">
        <f>IF(F26&lt;&gt;3,IF($H26=DF$2,$I26,""),"")</f>
      </c>
      <c r="DG26" s="76">
        <f>IF(F26&lt;&gt;3,D26,"")</f>
        <v>2</v>
      </c>
    </row>
    <row r="27" spans="1:111" ht="12.75" customHeight="1">
      <c r="A27" s="24">
        <f>IF(I27&gt;0,MAX(A$4:A26)+1," ")</f>
        <v>22</v>
      </c>
      <c r="B27" s="15" t="s">
        <v>216</v>
      </c>
      <c r="C27" s="57" t="s">
        <v>45</v>
      </c>
      <c r="D27" s="51">
        <v>1</v>
      </c>
      <c r="E27" s="57" t="s">
        <v>20</v>
      </c>
      <c r="F27" s="51">
        <v>1</v>
      </c>
      <c r="G27" s="57" t="s">
        <v>29</v>
      </c>
      <c r="H27" s="51" t="s">
        <v>2</v>
      </c>
      <c r="I27" s="47">
        <f>IF(C27=" ",0,BV27)</f>
        <v>498.9400086720375</v>
      </c>
      <c r="K27" s="38">
        <f>IF(AND(K$1&lt;&gt;$F27,J27&gt;0)=TRUE,1,"")</f>
      </c>
      <c r="L27" s="39">
        <f>IF(J27="",0,(L$4*(101+(1000*LOG(J$4,10))-(1000*LOG(J27,10)))))</f>
        <v>0</v>
      </c>
      <c r="M27" s="127">
        <v>10</v>
      </c>
      <c r="N27" s="15">
        <f>IF(AND(N$1&lt;&gt;$F27,M27&gt;0)=TRUE,1,"")</f>
      </c>
      <c r="O27" s="28">
        <f>IF(M27="",0,(O$4*(101+(1000*LOG(M$4,10))-(1000*LOG(M27,10)))))</f>
        <v>498.9400086720375</v>
      </c>
      <c r="Q27" s="38">
        <f>IF(AND(Q$1&lt;&gt;$F27,P27&gt;0)=TRUE,1,"")</f>
      </c>
      <c r="R27" s="39">
        <f>IF(P27="",0,(R$4*(101+(1000*LOG(P$4,10))-(1000*LOG(P27,10)))))</f>
        <v>0</v>
      </c>
      <c r="S27" s="127"/>
      <c r="T27" s="15">
        <f>IF(AND(T$1&lt;&gt;$F27,S27&gt;0)=TRUE,1,"")</f>
      </c>
      <c r="U27" s="28">
        <f>IF(S27="",0,(U$4*(101+(1000*LOG(S$4,10))-(1000*LOG(S27,10)))))</f>
        <v>0</v>
      </c>
      <c r="V27" s="126"/>
      <c r="W27" s="38">
        <f>IF(AND(W$1&lt;&gt;$F27,V27&gt;0)=TRUE,1,"")</f>
      </c>
      <c r="X27" s="39">
        <f>IF(V27="",0,(X$4*(101+(1000*LOG(V$4,10))-(1000*LOG(V27,10)))))</f>
        <v>0</v>
      </c>
      <c r="Y27" s="127"/>
      <c r="Z27" s="15">
        <f>IF(AND(Z$1&lt;&gt;$F27,Y27&gt;0)=TRUE,1,"")</f>
      </c>
      <c r="AA27" s="28">
        <f>IF(Y27="",0,(AA$4*(101+(1000*LOG(Y$4,10))-(1000*LOG(Y27,10)))))</f>
        <v>0</v>
      </c>
      <c r="AB27" s="126"/>
      <c r="AC27" s="38">
        <f>IF(AND(AC$1&lt;&gt;$F27,AB27&gt;0)=TRUE,1,"")</f>
      </c>
      <c r="AD27" s="39">
        <f>IF(AB27="",0,(AD$4*(101+(1000*LOG(AB$4,10))-(1000*LOG(AB27,10)))))</f>
        <v>0</v>
      </c>
      <c r="AE27" s="127"/>
      <c r="AF27" s="15">
        <f>IF(AND(AF$1&lt;&gt;$F27,AE27&gt;0)=TRUE,1,"")</f>
      </c>
      <c r="AG27" s="28">
        <f>IF(AE27="",0,(AG$4*(101+(1000*LOG(AE$4,10))-(1000*LOG(AE27,10)))))</f>
        <v>0</v>
      </c>
      <c r="AH27" s="126"/>
      <c r="AI27" s="38">
        <f>IF(AND(AI$1&lt;&gt;$F27,AH27&gt;0)=TRUE,1,"")</f>
      </c>
      <c r="AJ27" s="39">
        <f>IF(AH27="",0,(AJ$4*(101+(1000*LOG(AH$4,10))-(1000*LOG(AH27,10)))))</f>
        <v>0</v>
      </c>
      <c r="AK27" s="127"/>
      <c r="AL27" s="15">
        <f>IF(AND(AL$1&lt;&gt;$F27,AK27&gt;0)=TRUE,1,"")</f>
      </c>
      <c r="AM27" s="28">
        <f>IF(AK27="",0,(AM$4*(101+(1000*LOG(AK$4,10))-(1000*LOG(AK27,10)))))</f>
        <v>0</v>
      </c>
      <c r="AN27" s="126"/>
      <c r="AO27" s="38">
        <f>IF(AND(AO$1&lt;&gt;$F27,AN27&gt;0)=TRUE,1,"")</f>
      </c>
      <c r="AP27" s="39">
        <f>IF(AN27="",0,(AP$4*(101+(1000*LOG(AN$4,10))-(1000*LOG(AN27,10)))))</f>
        <v>0</v>
      </c>
      <c r="AQ27" s="127"/>
      <c r="AR27" s="15">
        <f>IF(AND(AR$1&lt;&gt;$F27,AQ27&gt;0)=TRUE,1,"")</f>
      </c>
      <c r="AS27" s="28">
        <f>IF(AQ27="",0,(AS$4*(101+(1000*LOG(AQ$4,10))-(1000*LOG(AQ27,10)))))</f>
        <v>0</v>
      </c>
      <c r="AT27" s="126"/>
      <c r="AU27" s="38">
        <f>IF(AND(AU$1&lt;&gt;$F27,AT27&gt;0)=TRUE,1,"")</f>
      </c>
      <c r="AV27" s="39">
        <f>IF(AT27="",0,(AV$4*(101+(1000*LOG(AT$4,10))-(1000*LOG(AT27,10)))))</f>
        <v>0</v>
      </c>
      <c r="AW27" s="127"/>
      <c r="AX27" s="15">
        <f>IF(AND(AX$1&lt;&gt;$F27,AW27&gt;0)=TRUE,1,"")</f>
      </c>
      <c r="AY27" s="28">
        <f>IF(AW27="",0,(AY$4*(101+(1000*LOG(AW$4,10))-(1000*LOG(AW27,10)))))</f>
        <v>0</v>
      </c>
      <c r="AZ27" s="126"/>
      <c r="BA27" s="38">
        <f>IF(AND(BA$1&lt;&gt;$F27,AZ27&gt;0)=TRUE,1,"")</f>
      </c>
      <c r="BB27" s="39">
        <f>IF(AZ27="",0,(BB$4*(101+(1000*LOG(AZ$4,10))-(1000*LOG(AZ27,10)))))</f>
        <v>0</v>
      </c>
      <c r="BC27" s="127"/>
      <c r="BD27" s="15">
        <f>IF(AND(BD$1&lt;&gt;$F27,BC27&gt;0)=TRUE,1,"")</f>
      </c>
      <c r="BE27" s="28">
        <f>IF(BC27="",0,(BE$4*(101+(1000*LOG(BC$4,10))-(1000*LOG(BC27,10)))))</f>
        <v>0</v>
      </c>
      <c r="BF27" s="126"/>
      <c r="BG27" s="38">
        <f>IF(AND(BG$1&lt;&gt;$F27,BF27&gt;0)=TRUE,1,"")</f>
      </c>
      <c r="BH27" s="39">
        <f>IF(BF27="",0,(BH$4*(101+(1000*LOG(BF$4,10))-(1000*LOG(BF27,10)))))</f>
        <v>0</v>
      </c>
      <c r="BI27" s="127"/>
      <c r="BJ27" s="15">
        <f>IF(AND(BJ$1&lt;&gt;$F27,BI27&gt;0)=TRUE,1,"")</f>
      </c>
      <c r="BK27" s="28">
        <f>IF(BI27="",0,(BK$4*(101+(1000*LOG(BI$4,10))-(1000*LOG(BI27,10)))))</f>
        <v>0</v>
      </c>
      <c r="BL27" s="126"/>
      <c r="BM27" s="38">
        <f>IF(AND(BM$1&lt;&gt;$F27,BL27&gt;0)=TRUE,1,"")</f>
      </c>
      <c r="BN27" s="39">
        <f>IF(BL27="",0,(BN$4*(101+(1000*LOG(BL$4,10))-(1000*LOG(BL27,10)))))</f>
        <v>0</v>
      </c>
      <c r="BO27" s="127"/>
      <c r="BP27" s="15">
        <f>IF(AND(BP$1&lt;&gt;$F27,BO27&gt;0)=TRUE,1,"")</f>
      </c>
      <c r="BQ27" s="28">
        <f>IF(BO27="",0,(BQ$4*(101+(1000*LOG(BO$4,10))-(1000*LOG(BO27,10)))))</f>
        <v>0</v>
      </c>
      <c r="BR27" s="27">
        <f>L27+O27+R27+U27+X27+AA27+AD27+AG27+AJ27+AM27+AP27+AS27+AV27+AY27+BB27+BE27+BH27+BK27+BN27+BQ27</f>
        <v>498.9400086720375</v>
      </c>
      <c r="BS27" s="30">
        <f>CQ27</f>
        <v>498.9400086720375</v>
      </c>
      <c r="BT27" s="15">
        <f>IF(MAX(BP27,BM27,BJ27,BG27,BD27,BA27,AX27,AU27,AR27,AO27,AL27,AI27,AF27,AC27,Z27,W27,T27,Q27,N27,K27)&gt;0,"*","")</f>
      </c>
      <c r="BU27" s="28">
        <f>IF(BT27="*",BS27*0.05,0)</f>
        <v>0</v>
      </c>
      <c r="BV27" s="31">
        <f>BS27+BU27</f>
        <v>498.9400086720375</v>
      </c>
      <c r="BW27" s="25">
        <f>L27</f>
        <v>0</v>
      </c>
      <c r="BX27" s="25">
        <f>O27</f>
        <v>498.9400086720375</v>
      </c>
      <c r="BY27" s="25">
        <f>R27</f>
        <v>0</v>
      </c>
      <c r="BZ27" s="25">
        <f>U27</f>
        <v>0</v>
      </c>
      <c r="CA27" s="25">
        <f>X27</f>
        <v>0</v>
      </c>
      <c r="CB27" s="25">
        <f>AA27</f>
        <v>0</v>
      </c>
      <c r="CC27" s="25">
        <f>AD27</f>
        <v>0</v>
      </c>
      <c r="CD27" s="25">
        <f>AG27</f>
        <v>0</v>
      </c>
      <c r="CE27" s="25">
        <f>AJ27</f>
        <v>0</v>
      </c>
      <c r="CF27" s="25">
        <f>AM27</f>
        <v>0</v>
      </c>
      <c r="CG27" s="25">
        <f>AP27</f>
        <v>0</v>
      </c>
      <c r="CH27" s="25">
        <f>AS27</f>
        <v>0</v>
      </c>
      <c r="CI27" s="25">
        <f>AV27</f>
        <v>0</v>
      </c>
      <c r="CJ27" s="25">
        <f>AY27</f>
        <v>0</v>
      </c>
      <c r="CK27" s="25">
        <f>BB27</f>
        <v>0</v>
      </c>
      <c r="CL27" s="25">
        <f>BE27</f>
        <v>0</v>
      </c>
      <c r="CM27" s="25">
        <f>BH27</f>
        <v>0</v>
      </c>
      <c r="CN27" s="25">
        <f>BK27</f>
        <v>0</v>
      </c>
      <c r="CO27" s="25">
        <f>BN27</f>
        <v>0</v>
      </c>
      <c r="CP27" s="25">
        <f>BQ27</f>
        <v>0</v>
      </c>
      <c r="CQ27" s="25">
        <f>(LARGE(BW27:CP27,1))+(LARGE(BW27:CP27,2))+(LARGE(BW27:CP27,3))+(LARGE(BW27:CP27,4)+(LARGE(BW27:CP27,5)))</f>
        <v>498.9400086720375</v>
      </c>
      <c r="CS27" s="75">
        <f>IF($E27="Belter",$I27,0)</f>
        <v>0</v>
      </c>
      <c r="CT27" s="75">
        <f>IF($E27="Friesland",$I27,0)</f>
        <v>498.9400086720375</v>
      </c>
      <c r="CU27" s="75">
        <f>IF($E27="Nieuwkoop",$I27,0)</f>
        <v>0</v>
      </c>
      <c r="CV27" s="75">
        <f>IF($E27="Reeuwijk",$I27,0)</f>
        <v>0</v>
      </c>
      <c r="CW27" s="75">
        <f>IF($E27="Rotterdam",$I27,0)</f>
        <v>0</v>
      </c>
      <c r="CX27" s="75">
        <f>IF($E27="Spiegelplas",$I27,0)</f>
        <v>0</v>
      </c>
      <c r="CY27" s="75">
        <f>IF($E27="Zuid",$I27,0)</f>
        <v>0</v>
      </c>
      <c r="CZ27" s="75">
        <f>IF($E27="Zuidlaardermeer",$I27,0)</f>
        <v>0</v>
      </c>
      <c r="DB27" s="2">
        <f>IF(F27&lt;&gt;3,I27,"")</f>
        <v>498.9400086720375</v>
      </c>
      <c r="DC27" s="107">
        <f>IF(F27&lt;&gt;3,IF($G27=DC$2,$I27,""),"")</f>
      </c>
      <c r="DD27" s="107">
        <f>IF(F27&lt;&gt;3,IF($G27=DD$2,$I27,""),"")</f>
        <v>498.9400086720375</v>
      </c>
      <c r="DE27" s="107">
        <f>IF(F27&lt;&gt;3,IF($G27=DE$2,$I27,""),"")</f>
      </c>
      <c r="DF27" s="107">
        <f>IF(F27&lt;&gt;3,IF($H27=DF$2,$I27,""),"")</f>
      </c>
      <c r="DG27" s="76">
        <f>IF(F27&lt;&gt;3,D27,"")</f>
        <v>1</v>
      </c>
    </row>
    <row r="28" spans="1:111" ht="12.75" customHeight="1">
      <c r="A28" s="24">
        <f>IF(I28&gt;0,MAX(A$4:A27)+1," ")</f>
        <v>23</v>
      </c>
      <c r="B28" s="15" t="s">
        <v>195</v>
      </c>
      <c r="C28" s="57" t="s">
        <v>58</v>
      </c>
      <c r="D28" s="51">
        <v>3</v>
      </c>
      <c r="E28" s="57" t="s">
        <v>26</v>
      </c>
      <c r="F28" s="51">
        <v>1</v>
      </c>
      <c r="G28" s="57" t="s">
        <v>28</v>
      </c>
      <c r="H28" s="51" t="s">
        <v>2</v>
      </c>
      <c r="I28" s="47">
        <f>BV28</f>
        <v>487.3584547258818</v>
      </c>
      <c r="J28" s="126">
        <v>12</v>
      </c>
      <c r="K28" s="38">
        <f>IF(AND(K$1&lt;&gt;$F28,J28&gt;0)=TRUE,1,"")</f>
        <v>1</v>
      </c>
      <c r="L28" s="39">
        <f>IF(J28="",0,(L$4*(101+(1000*LOG(J$4,10))-(1000*LOG(J28,10)))))</f>
        <v>225.9387366082999</v>
      </c>
      <c r="M28" s="127">
        <v>23</v>
      </c>
      <c r="N28" s="15">
        <f>IF(AND(N$1&lt;&gt;$F28,M28&gt;0)=TRUE,1,"")</f>
      </c>
      <c r="O28" s="28">
        <f>IF(M28="",0,(O$4*(101+(1000*LOG(M$4,10))-(1000*LOG(M28,10)))))</f>
        <v>137.21217265444466</v>
      </c>
      <c r="P28" s="126">
        <v>22</v>
      </c>
      <c r="Q28" s="38">
        <f>IF(AND(Q$1&lt;&gt;$F28,P28&gt;0)=TRUE,1,"")</f>
        <v>1</v>
      </c>
      <c r="R28" s="39">
        <f>IF(P28="",0,(R$4*(101+(1000*LOG(P$4,10))-(1000*LOG(P28,10)))))</f>
        <v>101</v>
      </c>
      <c r="S28" s="127"/>
      <c r="T28" s="15">
        <f>IF(AND(T$1&lt;&gt;$F28,S28&gt;0)=TRUE,1,"")</f>
      </c>
      <c r="U28" s="28">
        <f>IF(S28="",0,(U$4*(101+(1000*LOG(S$4,10))-(1000*LOG(S28,10)))))</f>
        <v>0</v>
      </c>
      <c r="V28" s="126"/>
      <c r="W28" s="38">
        <f>IF(AND(W$1&lt;&gt;$F28,V28&gt;0)=TRUE,1,"")</f>
      </c>
      <c r="X28" s="39">
        <f>IF(V28="",0,(X$4*(101+(1000*LOG(V$4,10))-(1000*LOG(V28,10)))))</f>
        <v>0</v>
      </c>
      <c r="Y28" s="127"/>
      <c r="Z28" s="15">
        <f>IF(AND(Z$1&lt;&gt;$F28,Y28&gt;0)=TRUE,1,"")</f>
      </c>
      <c r="AA28" s="28">
        <f>IF(Y28="",0,(AA$4*(101+(1000*LOG(Y$4,10))-(1000*LOG(Y28,10)))))</f>
        <v>0</v>
      </c>
      <c r="AB28" s="126"/>
      <c r="AC28" s="38">
        <f>IF(AND(AC$1&lt;&gt;$F28,AB28&gt;0)=TRUE,1,"")</f>
      </c>
      <c r="AD28" s="39">
        <f>IF(AB28="",0,(AD$4*(101+(1000*LOG(AB$4,10))-(1000*LOG(AB28,10)))))</f>
        <v>0</v>
      </c>
      <c r="AE28" s="127"/>
      <c r="AF28" s="15">
        <f>IF(AND(AF$1&lt;&gt;$F28,AE28&gt;0)=TRUE,1,"")</f>
      </c>
      <c r="AG28" s="28">
        <f>IF(AE28="",0,(AG$4*(101+(1000*LOG(AE$4,10))-(1000*LOG(AE28,10)))))</f>
        <v>0</v>
      </c>
      <c r="AH28" s="126"/>
      <c r="AI28" s="38">
        <f>IF(AND(AI$1&lt;&gt;$F28,AH28&gt;0)=TRUE,1,"")</f>
      </c>
      <c r="AJ28" s="39">
        <f>IF(AH28="",0,(AJ$4*(101+(1000*LOG(AH$4,10))-(1000*LOG(AH28,10)))))</f>
        <v>0</v>
      </c>
      <c r="AK28" s="127"/>
      <c r="AL28" s="15">
        <f>IF(AND(AL$1&lt;&gt;$F28,AK28&gt;0)=TRUE,1,"")</f>
      </c>
      <c r="AM28" s="28">
        <f>IF(AK28="",0,(AM$4*(101+(1000*LOG(AK$4,10))-(1000*LOG(AK28,10)))))</f>
        <v>0</v>
      </c>
      <c r="AN28" s="126"/>
      <c r="AO28" s="38">
        <f>IF(AND(AO$1&lt;&gt;$F28,AN28&gt;0)=TRUE,1,"")</f>
      </c>
      <c r="AP28" s="39">
        <f>IF(AN28="",0,(AP$4*(101+(1000*LOG(AN$4,10))-(1000*LOG(AN28,10)))))</f>
        <v>0</v>
      </c>
      <c r="AQ28" s="127"/>
      <c r="AR28" s="15">
        <f>IF(AND(AR$1&lt;&gt;$F28,AQ28&gt;0)=TRUE,1,"")</f>
      </c>
      <c r="AS28" s="28">
        <f>IF(AQ28="",0,(AS$4*(101+(1000*LOG(AQ$4,10))-(1000*LOG(AQ28,10)))))</f>
        <v>0</v>
      </c>
      <c r="AT28" s="126"/>
      <c r="AU28" s="38">
        <f>IF(AND(AU$1&lt;&gt;$F28,AT28&gt;0)=TRUE,1,"")</f>
      </c>
      <c r="AV28" s="39">
        <f>IF(AT28="",0,(AV$4*(101+(1000*LOG(AT$4,10))-(1000*LOG(AT28,10)))))</f>
        <v>0</v>
      </c>
      <c r="AW28" s="127"/>
      <c r="AX28" s="15">
        <f>IF(AND(AX$1&lt;&gt;$F28,AW28&gt;0)=TRUE,1,"")</f>
      </c>
      <c r="AY28" s="28">
        <f>IF(AW28="",0,(AY$4*(101+(1000*LOG(AW$4,10))-(1000*LOG(AW28,10)))))</f>
        <v>0</v>
      </c>
      <c r="AZ28" s="126"/>
      <c r="BA28" s="38">
        <f>IF(AND(BA$1&lt;&gt;$F28,AZ28&gt;0)=TRUE,1,"")</f>
      </c>
      <c r="BB28" s="39">
        <f>IF(AZ28="",0,(BB$4*(101+(1000*LOG(AZ$4,10))-(1000*LOG(AZ28,10)))))</f>
        <v>0</v>
      </c>
      <c r="BC28" s="127"/>
      <c r="BD28" s="15">
        <f>IF(AND(BD$1&lt;&gt;$F28,BC28&gt;0)=TRUE,1,"")</f>
      </c>
      <c r="BE28" s="28">
        <f>IF(BC28="",0,(BE$4*(101+(1000*LOG(BC$4,10))-(1000*LOG(BC28,10)))))</f>
        <v>0</v>
      </c>
      <c r="BF28" s="126"/>
      <c r="BG28" s="38">
        <f>IF(AND(BG$1&lt;&gt;$F28,BF28&gt;0)=TRUE,1,"")</f>
      </c>
      <c r="BH28" s="39">
        <f>IF(BF28="",0,(BH$4*(101+(1000*LOG(BF$4,10))-(1000*LOG(BF28,10)))))</f>
        <v>0</v>
      </c>
      <c r="BI28" s="127"/>
      <c r="BJ28" s="15">
        <f>IF(AND(BJ$1&lt;&gt;$F28,BI28&gt;0)=TRUE,1,"")</f>
      </c>
      <c r="BK28" s="28">
        <f>IF(BI28="",0,(BK$4*(101+(1000*LOG(BI$4,10))-(1000*LOG(BI28,10)))))</f>
        <v>0</v>
      </c>
      <c r="BL28" s="126"/>
      <c r="BM28" s="38">
        <f>IF(AND(BM$1&lt;&gt;$F28,BL28&gt;0)=TRUE,1,"")</f>
      </c>
      <c r="BN28" s="39">
        <f>IF(BL28="",0,(BN$4*(101+(1000*LOG(BL$4,10))-(1000*LOG(BL28,10)))))</f>
        <v>0</v>
      </c>
      <c r="BO28" s="127"/>
      <c r="BP28" s="15">
        <f>IF(AND(BP$1&lt;&gt;$F28,BO28&gt;0)=TRUE,1,"")</f>
      </c>
      <c r="BQ28" s="28">
        <f>IF(BO28="",0,(BQ$4*(101+(1000*LOG(BO$4,10))-(1000*LOG(BO28,10)))))</f>
        <v>0</v>
      </c>
      <c r="BR28" s="27">
        <f>L28+O28+R28+U28+X28+AA28+AD28+AG28+AJ28+AM28+AP28+AS28+AV28+AY28+BB28+BE28+BH28+BK28+BN28+BQ28</f>
        <v>464.15090926274456</v>
      </c>
      <c r="BS28" s="30">
        <f>CQ28</f>
        <v>464.15090926274456</v>
      </c>
      <c r="BT28" s="15" t="str">
        <f>IF(MAX(BP28,BM28,BJ28,BG28,BD28,BA28,AX28,AU28,AR28,AO28,AL28,AI28,AF28,AC28,Z28,W28,T28,Q28,N28,K28)&gt;0,"*","")</f>
        <v>*</v>
      </c>
      <c r="BU28" s="28">
        <f>IF(BT28="*",BS28*0.05,0)</f>
        <v>23.20754546313723</v>
      </c>
      <c r="BV28" s="31">
        <f>BS28+BU28</f>
        <v>487.3584547258818</v>
      </c>
      <c r="BW28" s="25">
        <f>L28</f>
        <v>225.9387366082999</v>
      </c>
      <c r="BX28" s="25">
        <f>O28</f>
        <v>137.21217265444466</v>
      </c>
      <c r="BY28" s="25">
        <f>R28</f>
        <v>101</v>
      </c>
      <c r="BZ28" s="25">
        <f>U28</f>
        <v>0</v>
      </c>
      <c r="CA28" s="25">
        <f>X28</f>
        <v>0</v>
      </c>
      <c r="CB28" s="25">
        <f>AA28</f>
        <v>0</v>
      </c>
      <c r="CC28" s="25">
        <f>AD28</f>
        <v>0</v>
      </c>
      <c r="CD28" s="25">
        <f>AG28</f>
        <v>0</v>
      </c>
      <c r="CE28" s="25">
        <f>AJ28</f>
        <v>0</v>
      </c>
      <c r="CF28" s="25">
        <f>AM28</f>
        <v>0</v>
      </c>
      <c r="CG28" s="25">
        <f>AP28</f>
        <v>0</v>
      </c>
      <c r="CH28" s="25">
        <f>AS28</f>
        <v>0</v>
      </c>
      <c r="CI28" s="25">
        <f>AV28</f>
        <v>0</v>
      </c>
      <c r="CJ28" s="25">
        <f>AY28</f>
        <v>0</v>
      </c>
      <c r="CK28" s="25">
        <f>BB28</f>
        <v>0</v>
      </c>
      <c r="CL28" s="25">
        <f>BE28</f>
        <v>0</v>
      </c>
      <c r="CM28" s="25">
        <f>BH28</f>
        <v>0</v>
      </c>
      <c r="CN28" s="25">
        <f>BK28</f>
        <v>0</v>
      </c>
      <c r="CO28" s="25">
        <f>BN28</f>
        <v>0</v>
      </c>
      <c r="CP28" s="25">
        <f>BQ28</f>
        <v>0</v>
      </c>
      <c r="CQ28" s="25">
        <f>(LARGE(BW28:CP28,1))+(LARGE(BW28:CP28,2))+(LARGE(BW28:CP28,3))+(LARGE(BW28:CP28,4)+(LARGE(BW28:CP28,5)))</f>
        <v>464.15090926274456</v>
      </c>
      <c r="CS28" s="75">
        <f>IF($E28="Belter",$I28,0)</f>
        <v>0</v>
      </c>
      <c r="CT28" s="75">
        <f>IF($E28="Friesland",$I28,0)</f>
        <v>0</v>
      </c>
      <c r="CU28" s="75">
        <f>IF($E28="Nieuwkoop",$I28,0)</f>
        <v>0</v>
      </c>
      <c r="CV28" s="75">
        <f>IF($E28="Reeuwijk",$I28,0)</f>
        <v>0</v>
      </c>
      <c r="CW28" s="75">
        <f>IF($E28="Rotterdam",$I28,0)</f>
        <v>0</v>
      </c>
      <c r="CX28" s="75">
        <f>IF($E28="Spiegelplas",$I28,0)</f>
        <v>0</v>
      </c>
      <c r="CY28" s="75">
        <f>IF($E28="Zuid",$I28,0)</f>
        <v>0</v>
      </c>
      <c r="CZ28" s="75">
        <f>IF($E28="Zuidlaardermeer",$I28,0)</f>
        <v>487.3584547258818</v>
      </c>
      <c r="DB28" s="2">
        <f>IF(F28&lt;&gt;3,I28,"")</f>
        <v>487.3584547258818</v>
      </c>
      <c r="DC28" s="107">
        <f>IF(F28&lt;&gt;3,IF($G28=DC$2,$I28,""),"")</f>
        <v>487.3584547258818</v>
      </c>
      <c r="DD28" s="107">
        <f>IF(F28&lt;&gt;3,IF($G28=DD$2,$I28,""),"")</f>
      </c>
      <c r="DE28" s="107">
        <f>IF(F28&lt;&gt;3,IF($G28=DE$2,$I28,""),"")</f>
      </c>
      <c r="DF28" s="107">
        <f>IF(F28&lt;&gt;3,IF($H28=DF$2,$I28,""),"")</f>
      </c>
      <c r="DG28" s="76">
        <f>IF(F28&lt;&gt;3,D28,"")</f>
        <v>3</v>
      </c>
    </row>
    <row r="29" spans="1:111" ht="12.75" customHeight="1">
      <c r="A29" s="24">
        <f>IF(I29&gt;0,MAX(A$4:A28)+1," ")</f>
        <v>24</v>
      </c>
      <c r="B29" s="15" t="s">
        <v>211</v>
      </c>
      <c r="C29" s="57" t="s">
        <v>103</v>
      </c>
      <c r="D29" s="51">
        <v>1</v>
      </c>
      <c r="E29" s="57" t="s">
        <v>20</v>
      </c>
      <c r="F29" s="51">
        <v>1</v>
      </c>
      <c r="G29" s="57" t="s">
        <v>29</v>
      </c>
      <c r="H29" s="51" t="s">
        <v>2</v>
      </c>
      <c r="I29" s="47">
        <f>IF(C29=" ",0,BV29)</f>
        <v>457.54732351381267</v>
      </c>
      <c r="K29" s="38">
        <f>IF(AND(K$1&lt;&gt;$F29,J29&gt;0)=TRUE,1,"")</f>
      </c>
      <c r="L29" s="39">
        <f>IF(J29="",0,(L$4*(101+(1000*LOG(J$4,10))-(1000*LOG(J29,10)))))</f>
        <v>0</v>
      </c>
      <c r="M29" s="127">
        <v>11</v>
      </c>
      <c r="N29" s="15">
        <f>IF(AND(N$1&lt;&gt;$F29,M29&gt;0)=TRUE,1,"")</f>
      </c>
      <c r="O29" s="28">
        <f>IF(M29="",0,(O$4*(101+(1000*LOG(M$4,10))-(1000*LOG(M29,10)))))</f>
        <v>457.54732351381267</v>
      </c>
      <c r="Q29" s="38">
        <f>IF(AND(Q$1&lt;&gt;$F29,P29&gt;0)=TRUE,1,"")</f>
      </c>
      <c r="R29" s="39">
        <f>IF(P29="",0,(R$4*(101+(1000*LOG(P$4,10))-(1000*LOG(P29,10)))))</f>
        <v>0</v>
      </c>
      <c r="S29" s="127"/>
      <c r="T29" s="15">
        <f>IF(AND(T$1&lt;&gt;$F29,S29&gt;0)=TRUE,1,"")</f>
      </c>
      <c r="U29" s="28">
        <f>IF(S29="",0,(U$4*(101+(1000*LOG(S$4,10))-(1000*LOG(S29,10)))))</f>
        <v>0</v>
      </c>
      <c r="V29" s="126"/>
      <c r="W29" s="38">
        <f>IF(AND(W$1&lt;&gt;$F29,V29&gt;0)=TRUE,1,"")</f>
      </c>
      <c r="X29" s="39">
        <f>IF(V29="",0,(X$4*(101+(1000*LOG(V$4,10))-(1000*LOG(V29,10)))))</f>
        <v>0</v>
      </c>
      <c r="Y29" s="127"/>
      <c r="Z29" s="15">
        <f>IF(AND(Z$1&lt;&gt;$F29,Y29&gt;0)=TRUE,1,"")</f>
      </c>
      <c r="AA29" s="28">
        <f>IF(Y29="",0,(AA$4*(101+(1000*LOG(Y$4,10))-(1000*LOG(Y29,10)))))</f>
        <v>0</v>
      </c>
      <c r="AB29" s="126"/>
      <c r="AC29" s="38">
        <f>IF(AND(AC$1&lt;&gt;$F29,AB29&gt;0)=TRUE,1,"")</f>
      </c>
      <c r="AD29" s="39">
        <f>IF(AB29="",0,(AD$4*(101+(1000*LOG(AB$4,10))-(1000*LOG(AB29,10)))))</f>
        <v>0</v>
      </c>
      <c r="AE29" s="127"/>
      <c r="AF29" s="15">
        <f>IF(AND(AF$1&lt;&gt;$F29,AE29&gt;0)=TRUE,1,"")</f>
      </c>
      <c r="AG29" s="28">
        <f>IF(AE29="",0,(AG$4*(101+(1000*LOG(AE$4,10))-(1000*LOG(AE29,10)))))</f>
        <v>0</v>
      </c>
      <c r="AH29" s="126"/>
      <c r="AI29" s="38">
        <f>IF(AND(AI$1&lt;&gt;$F29,AH29&gt;0)=TRUE,1,"")</f>
      </c>
      <c r="AJ29" s="39">
        <f>IF(AH29="",0,(AJ$4*(101+(1000*LOG(AH$4,10))-(1000*LOG(AH29,10)))))</f>
        <v>0</v>
      </c>
      <c r="AK29" s="127"/>
      <c r="AL29" s="15">
        <f>IF(AND(AL$1&lt;&gt;$F29,AK29&gt;0)=TRUE,1,"")</f>
      </c>
      <c r="AM29" s="28">
        <f>IF(AK29="",0,(AM$4*(101+(1000*LOG(AK$4,10))-(1000*LOG(AK29,10)))))</f>
        <v>0</v>
      </c>
      <c r="AN29" s="126"/>
      <c r="AO29" s="38">
        <f>IF(AND(AO$1&lt;&gt;$F29,AN29&gt;0)=TRUE,1,"")</f>
      </c>
      <c r="AP29" s="39">
        <f>IF(AN29="",0,(AP$4*(101+(1000*LOG(AN$4,10))-(1000*LOG(AN29,10)))))</f>
        <v>0</v>
      </c>
      <c r="AQ29" s="127"/>
      <c r="AR29" s="15">
        <f>IF(AND(AR$1&lt;&gt;$F29,AQ29&gt;0)=TRUE,1,"")</f>
      </c>
      <c r="AS29" s="28">
        <f>IF(AQ29="",0,(AS$4*(101+(1000*LOG(AQ$4,10))-(1000*LOG(AQ29,10)))))</f>
        <v>0</v>
      </c>
      <c r="AT29" s="126"/>
      <c r="AU29" s="38">
        <f>IF(AND(AU$1&lt;&gt;$F29,AT29&gt;0)=TRUE,1,"")</f>
      </c>
      <c r="AV29" s="39">
        <f>IF(AT29="",0,(AV$4*(101+(1000*LOG(AT$4,10))-(1000*LOG(AT29,10)))))</f>
        <v>0</v>
      </c>
      <c r="AW29" s="127"/>
      <c r="AX29" s="15">
        <f>IF(AND(AX$1&lt;&gt;$F29,AW29&gt;0)=TRUE,1,"")</f>
      </c>
      <c r="AY29" s="28">
        <f>IF(AW29="",0,(AY$4*(101+(1000*LOG(AW$4,10))-(1000*LOG(AW29,10)))))</f>
        <v>0</v>
      </c>
      <c r="AZ29" s="126"/>
      <c r="BA29" s="38">
        <f>IF(AND(BA$1&lt;&gt;$F29,AZ29&gt;0)=TRUE,1,"")</f>
      </c>
      <c r="BB29" s="39">
        <f>IF(AZ29="",0,(BB$4*(101+(1000*LOG(AZ$4,10))-(1000*LOG(AZ29,10)))))</f>
        <v>0</v>
      </c>
      <c r="BC29" s="127"/>
      <c r="BD29" s="15">
        <f>IF(AND(BD$1&lt;&gt;$F29,BC29&gt;0)=TRUE,1,"")</f>
      </c>
      <c r="BE29" s="28">
        <f>IF(BC29="",0,(BE$4*(101+(1000*LOG(BC$4,10))-(1000*LOG(BC29,10)))))</f>
        <v>0</v>
      </c>
      <c r="BF29" s="126"/>
      <c r="BG29" s="38">
        <f>IF(AND(BG$1&lt;&gt;$F29,BF29&gt;0)=TRUE,1,"")</f>
      </c>
      <c r="BH29" s="39">
        <f>IF(BF29="",0,(BH$4*(101+(1000*LOG(BF$4,10))-(1000*LOG(BF29,10)))))</f>
        <v>0</v>
      </c>
      <c r="BI29" s="127"/>
      <c r="BJ29" s="15">
        <f>IF(AND(BJ$1&lt;&gt;$F29,BI29&gt;0)=TRUE,1,"")</f>
      </c>
      <c r="BK29" s="28">
        <f>IF(BI29="",0,(BK$4*(101+(1000*LOG(BI$4,10))-(1000*LOG(BI29,10)))))</f>
        <v>0</v>
      </c>
      <c r="BL29" s="126"/>
      <c r="BM29" s="38">
        <f>IF(AND(BM$1&lt;&gt;$F29,BL29&gt;0)=TRUE,1,"")</f>
      </c>
      <c r="BN29" s="39">
        <f>IF(BL29="",0,(BN$4*(101+(1000*LOG(BL$4,10))-(1000*LOG(BL29,10)))))</f>
        <v>0</v>
      </c>
      <c r="BO29" s="127"/>
      <c r="BP29" s="15">
        <f>IF(AND(BP$1&lt;&gt;$F29,BO29&gt;0)=TRUE,1,"")</f>
      </c>
      <c r="BQ29" s="28">
        <f>IF(BO29="",0,(BQ$4*(101+(1000*LOG(BO$4,10))-(1000*LOG(BO29,10)))))</f>
        <v>0</v>
      </c>
      <c r="BR29" s="27">
        <f>L29+O29+R29+U29+X29+AA29+AD29+AG29+AJ29+AM29+AP29+AS29+AV29+AY29+BB29+BE29+BH29+BK29+BN29+BQ29</f>
        <v>457.54732351381267</v>
      </c>
      <c r="BS29" s="30">
        <f>CQ29</f>
        <v>457.54732351381267</v>
      </c>
      <c r="BT29" s="15">
        <f>IF(MAX(BP29,BM29,BJ29,BG29,BD29,BA29,AX29,AU29,AR29,AO29,AL29,AI29,AF29,AC29,Z29,W29,T29,Q29,N29,K29)&gt;0,"*","")</f>
      </c>
      <c r="BU29" s="28">
        <f>IF(BT29="*",BS29*0.05,0)</f>
        <v>0</v>
      </c>
      <c r="BV29" s="31">
        <f>BS29+BU29</f>
        <v>457.54732351381267</v>
      </c>
      <c r="BW29" s="25">
        <f>L29</f>
        <v>0</v>
      </c>
      <c r="BX29" s="25">
        <f>O29</f>
        <v>457.54732351381267</v>
      </c>
      <c r="BY29" s="25">
        <f>R29</f>
        <v>0</v>
      </c>
      <c r="BZ29" s="25">
        <f>U29</f>
        <v>0</v>
      </c>
      <c r="CA29" s="25">
        <f>X29</f>
        <v>0</v>
      </c>
      <c r="CB29" s="25">
        <f>AA29</f>
        <v>0</v>
      </c>
      <c r="CC29" s="25">
        <f>AD29</f>
        <v>0</v>
      </c>
      <c r="CD29" s="25">
        <f>AG29</f>
        <v>0</v>
      </c>
      <c r="CE29" s="25">
        <f>AJ29</f>
        <v>0</v>
      </c>
      <c r="CF29" s="25">
        <f>AM29</f>
        <v>0</v>
      </c>
      <c r="CG29" s="25">
        <f>AP29</f>
        <v>0</v>
      </c>
      <c r="CH29" s="25">
        <f>AS29</f>
        <v>0</v>
      </c>
      <c r="CI29" s="25">
        <f>AV29</f>
        <v>0</v>
      </c>
      <c r="CJ29" s="25">
        <f>AY29</f>
        <v>0</v>
      </c>
      <c r="CK29" s="25">
        <f>BB29</f>
        <v>0</v>
      </c>
      <c r="CL29" s="25">
        <f>BE29</f>
        <v>0</v>
      </c>
      <c r="CM29" s="25">
        <f>BH29</f>
        <v>0</v>
      </c>
      <c r="CN29" s="25">
        <f>BK29</f>
        <v>0</v>
      </c>
      <c r="CO29" s="25">
        <f>BN29</f>
        <v>0</v>
      </c>
      <c r="CP29" s="25">
        <f>BQ29</f>
        <v>0</v>
      </c>
      <c r="CQ29" s="25">
        <f>(LARGE(BW29:CP29,1))+(LARGE(BW29:CP29,2))+(LARGE(BW29:CP29,3))+(LARGE(BW29:CP29,4)+(LARGE(BW29:CP29,5)))</f>
        <v>457.54732351381267</v>
      </c>
      <c r="CS29" s="75">
        <f>IF($E29="Belter",$I29,0)</f>
        <v>0</v>
      </c>
      <c r="CT29" s="75">
        <f>IF($E29="Friesland",$I29,0)</f>
        <v>457.54732351381267</v>
      </c>
      <c r="CU29" s="75">
        <f>IF($E29="Nieuwkoop",$I29,0)</f>
        <v>0</v>
      </c>
      <c r="CV29" s="75">
        <f>IF($E29="Reeuwijk",$I29,0)</f>
        <v>0</v>
      </c>
      <c r="CW29" s="75">
        <f>IF($E29="Rotterdam",$I29,0)</f>
        <v>0</v>
      </c>
      <c r="CX29" s="75">
        <f>IF($E29="Spiegelplas",$I29,0)</f>
        <v>0</v>
      </c>
      <c r="CY29" s="75">
        <f>IF($E29="Zuid",$I29,0)</f>
        <v>0</v>
      </c>
      <c r="CZ29" s="75">
        <f>IF($E29="Zuidlaardermeer",$I29,0)</f>
        <v>0</v>
      </c>
      <c r="DB29" s="2">
        <f>IF(F29&lt;&gt;3,I29,"")</f>
        <v>457.54732351381267</v>
      </c>
      <c r="DC29" s="107">
        <f>IF(F29&lt;&gt;3,IF($G29=DC$2,$I29,""),"")</f>
      </c>
      <c r="DD29" s="107">
        <f>IF(F29&lt;&gt;3,IF($G29=DD$2,$I29,""),"")</f>
        <v>457.54732351381267</v>
      </c>
      <c r="DE29" s="107">
        <f>IF(F29&lt;&gt;3,IF($G29=DE$2,$I29,""),"")</f>
      </c>
      <c r="DF29" s="107">
        <f>IF(F29&lt;&gt;3,IF($H29=DF$2,$I29,""),"")</f>
      </c>
      <c r="DG29" s="76">
        <f>IF(F29&lt;&gt;3,D29,"")</f>
        <v>1</v>
      </c>
    </row>
    <row r="30" spans="1:111" ht="12.75" customHeight="1">
      <c r="A30" s="24">
        <f>IF(I30&gt;0,MAX(A$4:A29)+1," ")</f>
        <v>25</v>
      </c>
      <c r="B30" s="15" t="s">
        <v>218</v>
      </c>
      <c r="C30" s="57" t="s">
        <v>53</v>
      </c>
      <c r="D30" s="51">
        <v>1</v>
      </c>
      <c r="E30" s="57" t="s">
        <v>25</v>
      </c>
      <c r="F30" s="51">
        <v>2</v>
      </c>
      <c r="G30" s="57" t="s">
        <v>29</v>
      </c>
      <c r="H30" s="51" t="s">
        <v>2</v>
      </c>
      <c r="I30" s="47">
        <f>IF(C30=" ",0,BV30)</f>
        <v>443.4226808222061</v>
      </c>
      <c r="K30" s="38">
        <f>IF(AND(K$1&lt;&gt;$F30,J30&gt;0)=TRUE,1,"")</f>
      </c>
      <c r="L30" s="39">
        <f>IF(J30="",0,(L$4*(101+(1000*LOG(J$4,10))-(1000*LOG(J30,10)))))</f>
        <v>0</v>
      </c>
      <c r="M30" s="127"/>
      <c r="N30" s="15">
        <f>IF(AND(N$1&lt;&gt;$F30,M30&gt;0)=TRUE,1,"")</f>
      </c>
      <c r="O30" s="28">
        <f>IF(M30="",0,(O$4*(101+(1000*LOG(M$4,10))-(1000*LOG(M30,10)))))</f>
        <v>0</v>
      </c>
      <c r="P30" s="126">
        <v>10</v>
      </c>
      <c r="Q30" s="38">
        <f>IF(AND(Q$1&lt;&gt;$F30,P30&gt;0)=TRUE,1,"")</f>
      </c>
      <c r="R30" s="39">
        <f>IF(P30="",0,(R$4*(101+(1000*LOG(P$4,10))-(1000*LOG(P30,10)))))</f>
        <v>443.4226808222061</v>
      </c>
      <c r="S30" s="127"/>
      <c r="T30" s="15">
        <f>IF(AND(T$1&lt;&gt;$F30,S30&gt;0)=TRUE,1,"")</f>
      </c>
      <c r="U30" s="28">
        <f>IF(S30="",0,(U$4*(101+(1000*LOG(S$4,10))-(1000*LOG(S30,10)))))</f>
        <v>0</v>
      </c>
      <c r="V30" s="126"/>
      <c r="W30" s="38">
        <f>IF(AND(W$1&lt;&gt;$F30,V30&gt;0)=TRUE,1,"")</f>
      </c>
      <c r="X30" s="39">
        <f>IF(V30="",0,(X$4*(101+(1000*LOG(V$4,10))-(1000*LOG(V30,10)))))</f>
        <v>0</v>
      </c>
      <c r="Y30" s="127"/>
      <c r="Z30" s="15">
        <f>IF(AND(Z$1&lt;&gt;$F30,Y30&gt;0)=TRUE,1,"")</f>
      </c>
      <c r="AA30" s="28">
        <f>IF(Y30="",0,(AA$4*(101+(1000*LOG(Y$4,10))-(1000*LOG(Y30,10)))))</f>
        <v>0</v>
      </c>
      <c r="AB30" s="126"/>
      <c r="AC30" s="38">
        <f>IF(AND(AC$1&lt;&gt;$F30,AB30&gt;0)=TRUE,1,"")</f>
      </c>
      <c r="AD30" s="39">
        <f>IF(AB30="",0,(AD$4*(101+(1000*LOG(AB$4,10))-(1000*LOG(AB30,10)))))</f>
        <v>0</v>
      </c>
      <c r="AE30" s="127"/>
      <c r="AF30" s="15">
        <f>IF(AND(AF$1&lt;&gt;$F30,AE30&gt;0)=TRUE,1,"")</f>
      </c>
      <c r="AG30" s="28">
        <f>IF(AE30="",0,(AG$4*(101+(1000*LOG(AE$4,10))-(1000*LOG(AE30,10)))))</f>
        <v>0</v>
      </c>
      <c r="AH30" s="126"/>
      <c r="AI30" s="38">
        <f>IF(AND(AI$1&lt;&gt;$F30,AH30&gt;0)=TRUE,1,"")</f>
      </c>
      <c r="AJ30" s="39">
        <f>IF(AH30="",0,(AJ$4*(101+(1000*LOG(AH$4,10))-(1000*LOG(AH30,10)))))</f>
        <v>0</v>
      </c>
      <c r="AK30" s="127"/>
      <c r="AL30" s="15">
        <f>IF(AND(AL$1&lt;&gt;$F30,AK30&gt;0)=TRUE,1,"")</f>
      </c>
      <c r="AM30" s="28">
        <f>IF(AK30="",0,(AM$4*(101+(1000*LOG(AK$4,10))-(1000*LOG(AK30,10)))))</f>
        <v>0</v>
      </c>
      <c r="AN30" s="126"/>
      <c r="AO30" s="38">
        <f>IF(AND(AO$1&lt;&gt;$F30,AN30&gt;0)=TRUE,1,"")</f>
      </c>
      <c r="AP30" s="39">
        <f>IF(AN30="",0,(AP$4*(101+(1000*LOG(AN$4,10))-(1000*LOG(AN30,10)))))</f>
        <v>0</v>
      </c>
      <c r="AQ30" s="127"/>
      <c r="AR30" s="15">
        <f>IF(AND(AR$1&lt;&gt;$F30,AQ30&gt;0)=TRUE,1,"")</f>
      </c>
      <c r="AS30" s="28">
        <f>IF(AQ30="",0,(AS$4*(101+(1000*LOG(AQ$4,10))-(1000*LOG(AQ30,10)))))</f>
        <v>0</v>
      </c>
      <c r="AT30" s="126"/>
      <c r="AU30" s="38">
        <f>IF(AND(AU$1&lt;&gt;$F30,AT30&gt;0)=TRUE,1,"")</f>
      </c>
      <c r="AV30" s="39">
        <f>IF(AT30="",0,(AV$4*(101+(1000*LOG(AT$4,10))-(1000*LOG(AT30,10)))))</f>
        <v>0</v>
      </c>
      <c r="AW30" s="127"/>
      <c r="AX30" s="15">
        <f>IF(AND(AX$1&lt;&gt;$F30,AW30&gt;0)=TRUE,1,"")</f>
      </c>
      <c r="AY30" s="28">
        <f>IF(AW30="",0,(AY$4*(101+(1000*LOG(AW$4,10))-(1000*LOG(AW30,10)))))</f>
        <v>0</v>
      </c>
      <c r="AZ30" s="126"/>
      <c r="BA30" s="38">
        <f>IF(AND(BA$1&lt;&gt;$F30,AZ30&gt;0)=TRUE,1,"")</f>
      </c>
      <c r="BB30" s="39">
        <f>IF(AZ30="",0,(BB$4*(101+(1000*LOG(AZ$4,10))-(1000*LOG(AZ30,10)))))</f>
        <v>0</v>
      </c>
      <c r="BC30" s="127"/>
      <c r="BD30" s="15">
        <f>IF(AND(BD$1&lt;&gt;$F30,BC30&gt;0)=TRUE,1,"")</f>
      </c>
      <c r="BE30" s="28">
        <f>IF(BC30="",0,(BE$4*(101+(1000*LOG(BC$4,10))-(1000*LOG(BC30,10)))))</f>
        <v>0</v>
      </c>
      <c r="BF30" s="126"/>
      <c r="BG30" s="38">
        <f>IF(AND(BG$1&lt;&gt;$F30,BF30&gt;0)=TRUE,1,"")</f>
      </c>
      <c r="BH30" s="39">
        <f>IF(BF30="",0,(BH$4*(101+(1000*LOG(BF$4,10))-(1000*LOG(BF30,10)))))</f>
        <v>0</v>
      </c>
      <c r="BI30" s="127"/>
      <c r="BJ30" s="15">
        <f>IF(AND(BJ$1&lt;&gt;$F30,BI30&gt;0)=TRUE,1,"")</f>
      </c>
      <c r="BK30" s="28">
        <f>IF(BI30="",0,(BK$4*(101+(1000*LOG(BI$4,10))-(1000*LOG(BI30,10)))))</f>
        <v>0</v>
      </c>
      <c r="BL30" s="126"/>
      <c r="BM30" s="38">
        <f>IF(AND(BM$1&lt;&gt;$F30,BL30&gt;0)=TRUE,1,"")</f>
      </c>
      <c r="BN30" s="39">
        <f>IF(BL30="",0,(BN$4*(101+(1000*LOG(BL$4,10))-(1000*LOG(BL30,10)))))</f>
        <v>0</v>
      </c>
      <c r="BO30" s="127"/>
      <c r="BP30" s="15">
        <f>IF(AND(BP$1&lt;&gt;$F30,BO30&gt;0)=TRUE,1,"")</f>
      </c>
      <c r="BQ30" s="28">
        <f>IF(BO30="",0,(BQ$4*(101+(1000*LOG(BO$4,10))-(1000*LOG(BO30,10)))))</f>
        <v>0</v>
      </c>
      <c r="BR30" s="27">
        <f>L30+O30+R30+U30+X30+AA30+AD30+AG30+AJ30+AM30+AP30+AS30+AV30+AY30+BB30+BE30+BH30+BK30+BN30+BQ30</f>
        <v>443.4226808222061</v>
      </c>
      <c r="BS30" s="30">
        <f>CQ30</f>
        <v>443.4226808222061</v>
      </c>
      <c r="BT30" s="15">
        <f>IF(MAX(BP30,BM30,BJ30,BG30,BD30,BA30,AX30,AU30,AR30,AO30,AL30,AI30,AF30,AC30,Z30,W30,T30,Q30,N30,K30)&gt;0,"*","")</f>
      </c>
      <c r="BU30" s="28">
        <f>IF(BT30="*",BS30*0.05,0)</f>
        <v>0</v>
      </c>
      <c r="BV30" s="31">
        <f>BS30+BU30</f>
        <v>443.4226808222061</v>
      </c>
      <c r="BW30" s="25">
        <f>L30</f>
        <v>0</v>
      </c>
      <c r="BX30" s="25">
        <f>O30</f>
        <v>0</v>
      </c>
      <c r="BY30" s="25">
        <f>R30</f>
        <v>443.4226808222061</v>
      </c>
      <c r="BZ30" s="25">
        <f>U30</f>
        <v>0</v>
      </c>
      <c r="CA30" s="25">
        <f>X30</f>
        <v>0</v>
      </c>
      <c r="CB30" s="25">
        <f>AA30</f>
        <v>0</v>
      </c>
      <c r="CC30" s="25">
        <f>AD30</f>
        <v>0</v>
      </c>
      <c r="CD30" s="25">
        <f>AG30</f>
        <v>0</v>
      </c>
      <c r="CE30" s="25">
        <f>AJ30</f>
        <v>0</v>
      </c>
      <c r="CF30" s="25">
        <f>AM30</f>
        <v>0</v>
      </c>
      <c r="CG30" s="25">
        <f>AP30</f>
        <v>0</v>
      </c>
      <c r="CH30" s="25">
        <f>AS30</f>
        <v>0</v>
      </c>
      <c r="CI30" s="25">
        <f>AV30</f>
        <v>0</v>
      </c>
      <c r="CJ30" s="25">
        <f>AY30</f>
        <v>0</v>
      </c>
      <c r="CK30" s="25">
        <f>BB30</f>
        <v>0</v>
      </c>
      <c r="CL30" s="25">
        <f>BE30</f>
        <v>0</v>
      </c>
      <c r="CM30" s="25">
        <f>BH30</f>
        <v>0</v>
      </c>
      <c r="CN30" s="25">
        <f>BK30</f>
        <v>0</v>
      </c>
      <c r="CO30" s="25">
        <f>BN30</f>
        <v>0</v>
      </c>
      <c r="CP30" s="25">
        <f>BQ30</f>
        <v>0</v>
      </c>
      <c r="CQ30" s="25">
        <f>(LARGE(BW30:CP30,1))+(LARGE(BW30:CP30,2))+(LARGE(BW30:CP30,3))+(LARGE(BW30:CP30,4)+(LARGE(BW30:CP30,5)))</f>
        <v>443.4226808222061</v>
      </c>
      <c r="CS30" s="75">
        <f>IF($E30="Belter",$I30,0)</f>
        <v>0</v>
      </c>
      <c r="CT30" s="75">
        <f>IF($E30="Friesland",$I30,0)</f>
        <v>0</v>
      </c>
      <c r="CU30" s="75">
        <f>IF($E30="Nieuwkoop",$I30,0)</f>
        <v>0</v>
      </c>
      <c r="CV30" s="75">
        <f>IF($E30="Reeuwijk",$I30,0)</f>
        <v>0</v>
      </c>
      <c r="CW30" s="75">
        <f>IF($E30="Rotterdam",$I30,0)</f>
        <v>0</v>
      </c>
      <c r="CX30" s="75">
        <f>IF($E30="Spiegelplas",$I30,0)</f>
        <v>0</v>
      </c>
      <c r="CY30" s="75">
        <f>IF($E30="Zuid",$I30,0)</f>
        <v>443.4226808222061</v>
      </c>
      <c r="CZ30" s="75">
        <f>IF($E30="Zuidlaardermeer",$I30,0)</f>
        <v>0</v>
      </c>
      <c r="DB30" s="2">
        <f>IF(F30&lt;&gt;3,I30,"")</f>
        <v>443.4226808222061</v>
      </c>
      <c r="DC30" s="107">
        <f>IF(F30&lt;&gt;3,IF($G30=DC$2,$I30,""),"")</f>
      </c>
      <c r="DD30" s="107">
        <f>IF(F30&lt;&gt;3,IF($G30=DD$2,$I30,""),"")</f>
        <v>443.4226808222061</v>
      </c>
      <c r="DE30" s="107">
        <f>IF(F30&lt;&gt;3,IF($G30=DE$2,$I30,""),"")</f>
      </c>
      <c r="DF30" s="107">
        <f>IF(F30&lt;&gt;3,IF($H30=DF$2,$I30,""),"")</f>
      </c>
      <c r="DG30" s="76">
        <f>IF(F30&lt;&gt;3,D30,"")</f>
        <v>1</v>
      </c>
    </row>
    <row r="31" spans="1:111" ht="12.75" customHeight="1">
      <c r="A31" s="24">
        <f>IF(I31&gt;0,MAX(A$4:A30)+1," ")</f>
        <v>26</v>
      </c>
      <c r="B31" s="15" t="s">
        <v>209</v>
      </c>
      <c r="C31" s="57" t="s">
        <v>66</v>
      </c>
      <c r="D31" s="51">
        <v>1</v>
      </c>
      <c r="E31" s="57" t="s">
        <v>25</v>
      </c>
      <c r="F31" s="51">
        <v>2</v>
      </c>
      <c r="G31" s="57" t="s">
        <v>28</v>
      </c>
      <c r="H31" s="51" t="s">
        <v>2</v>
      </c>
      <c r="I31" s="47">
        <f>IF(C31=" ",0,BV31)</f>
        <v>402.02999566398125</v>
      </c>
      <c r="K31" s="38">
        <f>IF(AND(K$1&lt;&gt;$F31,J31&gt;0)=TRUE,1,"")</f>
      </c>
      <c r="L31" s="39">
        <f>IF(J31="",0,(L$4*(101+(1000*LOG(J$4,10))-(1000*LOG(J31,10)))))</f>
        <v>0</v>
      </c>
      <c r="M31" s="127"/>
      <c r="N31" s="15">
        <f>IF(AND(N$1&lt;&gt;$F31,M31&gt;0)=TRUE,1,"")</f>
      </c>
      <c r="O31" s="28">
        <f>IF(M31="",0,(O$4*(101+(1000*LOG(M$4,10))-(1000*LOG(M31,10)))))</f>
        <v>0</v>
      </c>
      <c r="P31" s="126">
        <v>11</v>
      </c>
      <c r="Q31" s="38">
        <f>IF(AND(Q$1&lt;&gt;$F31,P31&gt;0)=TRUE,1,"")</f>
      </c>
      <c r="R31" s="39">
        <f>IF(P31="",0,(R$4*(101+(1000*LOG(P$4,10))-(1000*LOG(P31,10)))))</f>
        <v>402.02999566398125</v>
      </c>
      <c r="S31" s="127"/>
      <c r="T31" s="15">
        <f>IF(AND(T$1&lt;&gt;$F31,S31&gt;0)=TRUE,1,"")</f>
      </c>
      <c r="U31" s="28">
        <f>IF(S31="",0,(U$4*(101+(1000*LOG(S$4,10))-(1000*LOG(S31,10)))))</f>
        <v>0</v>
      </c>
      <c r="V31" s="126"/>
      <c r="W31" s="38">
        <f>IF(AND(W$1&lt;&gt;$F31,V31&gt;0)=TRUE,1,"")</f>
      </c>
      <c r="X31" s="39">
        <f>IF(V31="",0,(X$4*(101+(1000*LOG(V$4,10))-(1000*LOG(V31,10)))))</f>
        <v>0</v>
      </c>
      <c r="Y31" s="127"/>
      <c r="Z31" s="15">
        <f>IF(AND(Z$1&lt;&gt;$F31,Y31&gt;0)=TRUE,1,"")</f>
      </c>
      <c r="AA31" s="28">
        <f>IF(Y31="",0,(AA$4*(101+(1000*LOG(Y$4,10))-(1000*LOG(Y31,10)))))</f>
        <v>0</v>
      </c>
      <c r="AB31" s="126"/>
      <c r="AC31" s="38">
        <f>IF(AND(AC$1&lt;&gt;$F31,AB31&gt;0)=TRUE,1,"")</f>
      </c>
      <c r="AD31" s="39">
        <f>IF(AB31="",0,(AD$4*(101+(1000*LOG(AB$4,10))-(1000*LOG(AB31,10)))))</f>
        <v>0</v>
      </c>
      <c r="AE31" s="127"/>
      <c r="AF31" s="15">
        <f>IF(AND(AF$1&lt;&gt;$F31,AE31&gt;0)=TRUE,1,"")</f>
      </c>
      <c r="AG31" s="28">
        <f>IF(AE31="",0,(AG$4*(101+(1000*LOG(AE$4,10))-(1000*LOG(AE31,10)))))</f>
        <v>0</v>
      </c>
      <c r="AH31" s="126"/>
      <c r="AI31" s="38">
        <f>IF(AND(AI$1&lt;&gt;$F31,AH31&gt;0)=TRUE,1,"")</f>
      </c>
      <c r="AJ31" s="39">
        <f>IF(AH31="",0,(AJ$4*(101+(1000*LOG(AH$4,10))-(1000*LOG(AH31,10)))))</f>
        <v>0</v>
      </c>
      <c r="AK31" s="127"/>
      <c r="AL31" s="15">
        <f>IF(AND(AL$1&lt;&gt;$F31,AK31&gt;0)=TRUE,1,"")</f>
      </c>
      <c r="AM31" s="28">
        <f>IF(AK31="",0,(AM$4*(101+(1000*LOG(AK$4,10))-(1000*LOG(AK31,10)))))</f>
        <v>0</v>
      </c>
      <c r="AN31" s="126"/>
      <c r="AO31" s="38">
        <f>IF(AND(AO$1&lt;&gt;$F31,AN31&gt;0)=TRUE,1,"")</f>
      </c>
      <c r="AP31" s="39">
        <f>IF(AN31="",0,(AP$4*(101+(1000*LOG(AN$4,10))-(1000*LOG(AN31,10)))))</f>
        <v>0</v>
      </c>
      <c r="AQ31" s="127"/>
      <c r="AR31" s="15">
        <f>IF(AND(AR$1&lt;&gt;$F31,AQ31&gt;0)=TRUE,1,"")</f>
      </c>
      <c r="AS31" s="28">
        <f>IF(AQ31="",0,(AS$4*(101+(1000*LOG(AQ$4,10))-(1000*LOG(AQ31,10)))))</f>
        <v>0</v>
      </c>
      <c r="AT31" s="126"/>
      <c r="AU31" s="38">
        <f>IF(AND(AU$1&lt;&gt;$F31,AT31&gt;0)=TRUE,1,"")</f>
      </c>
      <c r="AV31" s="39">
        <f>IF(AT31="",0,(AV$4*(101+(1000*LOG(AT$4,10))-(1000*LOG(AT31,10)))))</f>
        <v>0</v>
      </c>
      <c r="AW31" s="127"/>
      <c r="AX31" s="15">
        <f>IF(AND(AX$1&lt;&gt;$F31,AW31&gt;0)=TRUE,1,"")</f>
      </c>
      <c r="AY31" s="28">
        <f>IF(AW31="",0,(AY$4*(101+(1000*LOG(AW$4,10))-(1000*LOG(AW31,10)))))</f>
        <v>0</v>
      </c>
      <c r="AZ31" s="126"/>
      <c r="BA31" s="38">
        <f>IF(AND(BA$1&lt;&gt;$F31,AZ31&gt;0)=TRUE,1,"")</f>
      </c>
      <c r="BB31" s="39">
        <f>IF(AZ31="",0,(BB$4*(101+(1000*LOG(AZ$4,10))-(1000*LOG(AZ31,10)))))</f>
        <v>0</v>
      </c>
      <c r="BC31" s="127"/>
      <c r="BD31" s="15">
        <f>IF(AND(BD$1&lt;&gt;$F31,BC31&gt;0)=TRUE,1,"")</f>
      </c>
      <c r="BE31" s="28">
        <f>IF(BC31="",0,(BE$4*(101+(1000*LOG(BC$4,10))-(1000*LOG(BC31,10)))))</f>
        <v>0</v>
      </c>
      <c r="BF31" s="126"/>
      <c r="BG31" s="38">
        <f>IF(AND(BG$1&lt;&gt;$F31,BF31&gt;0)=TRUE,1,"")</f>
      </c>
      <c r="BH31" s="39">
        <f>IF(BF31="",0,(BH$4*(101+(1000*LOG(BF$4,10))-(1000*LOG(BF31,10)))))</f>
        <v>0</v>
      </c>
      <c r="BI31" s="127"/>
      <c r="BJ31" s="15">
        <f>IF(AND(BJ$1&lt;&gt;$F31,BI31&gt;0)=TRUE,1,"")</f>
      </c>
      <c r="BK31" s="28">
        <f>IF(BI31="",0,(BK$4*(101+(1000*LOG(BI$4,10))-(1000*LOG(BI31,10)))))</f>
        <v>0</v>
      </c>
      <c r="BL31" s="126"/>
      <c r="BM31" s="38">
        <f>IF(AND(BM$1&lt;&gt;$F31,BL31&gt;0)=TRUE,1,"")</f>
      </c>
      <c r="BN31" s="39">
        <f>IF(BL31="",0,(BN$4*(101+(1000*LOG(BL$4,10))-(1000*LOG(BL31,10)))))</f>
        <v>0</v>
      </c>
      <c r="BO31" s="127"/>
      <c r="BP31" s="15">
        <f>IF(AND(BP$1&lt;&gt;$F31,BO31&gt;0)=TRUE,1,"")</f>
      </c>
      <c r="BQ31" s="28">
        <f>IF(BO31="",0,(BQ$4*(101+(1000*LOG(BO$4,10))-(1000*LOG(BO31,10)))))</f>
        <v>0</v>
      </c>
      <c r="BR31" s="27">
        <f>L31+O31+R31+U31+X31+AA31+AD31+AG31+AJ31+AM31+AP31+AS31+AV31+AY31+BB31+BE31+BH31+BK31+BN31+BQ31</f>
        <v>402.02999566398125</v>
      </c>
      <c r="BS31" s="30">
        <f>CQ31</f>
        <v>402.02999566398125</v>
      </c>
      <c r="BT31" s="15">
        <f>IF(MAX(BP31,BM31,BJ31,BG31,BD31,BA31,AX31,AU31,AR31,AO31,AL31,AI31,AF31,AC31,Z31,W31,T31,Q31,N31,K31)&gt;0,"*","")</f>
      </c>
      <c r="BU31" s="28">
        <f>IF(BT31="*",BS31*0.05,0)</f>
        <v>0</v>
      </c>
      <c r="BV31" s="31">
        <f>BS31+BU31</f>
        <v>402.02999566398125</v>
      </c>
      <c r="BW31" s="25">
        <f>L31</f>
        <v>0</v>
      </c>
      <c r="BX31" s="25">
        <f>O31</f>
        <v>0</v>
      </c>
      <c r="BY31" s="25">
        <f>R31</f>
        <v>402.02999566398125</v>
      </c>
      <c r="BZ31" s="25">
        <f>U31</f>
        <v>0</v>
      </c>
      <c r="CA31" s="25">
        <f>X31</f>
        <v>0</v>
      </c>
      <c r="CB31" s="25">
        <f>AA31</f>
        <v>0</v>
      </c>
      <c r="CC31" s="25">
        <f>AD31</f>
        <v>0</v>
      </c>
      <c r="CD31" s="25">
        <f>AG31</f>
        <v>0</v>
      </c>
      <c r="CE31" s="25">
        <f>AJ31</f>
        <v>0</v>
      </c>
      <c r="CF31" s="25">
        <f>AM31</f>
        <v>0</v>
      </c>
      <c r="CG31" s="25">
        <f>AP31</f>
        <v>0</v>
      </c>
      <c r="CH31" s="25">
        <f>AS31</f>
        <v>0</v>
      </c>
      <c r="CI31" s="25">
        <f>AV31</f>
        <v>0</v>
      </c>
      <c r="CJ31" s="25">
        <f>AY31</f>
        <v>0</v>
      </c>
      <c r="CK31" s="25">
        <f>BB31</f>
        <v>0</v>
      </c>
      <c r="CL31" s="25">
        <f>BE31</f>
        <v>0</v>
      </c>
      <c r="CM31" s="25">
        <f>BH31</f>
        <v>0</v>
      </c>
      <c r="CN31" s="25">
        <f>BK31</f>
        <v>0</v>
      </c>
      <c r="CO31" s="25">
        <f>BN31</f>
        <v>0</v>
      </c>
      <c r="CP31" s="25">
        <f>BQ31</f>
        <v>0</v>
      </c>
      <c r="CQ31" s="25">
        <f>(LARGE(BW31:CP31,1))+(LARGE(BW31:CP31,2))+(LARGE(BW31:CP31,3))+(LARGE(BW31:CP31,4)+(LARGE(BW31:CP31,5)))</f>
        <v>402.02999566398125</v>
      </c>
      <c r="CS31" s="75">
        <f>IF($E31="Belter",$I31,0)</f>
        <v>0</v>
      </c>
      <c r="CT31" s="75">
        <f>IF($E31="Friesland",$I31,0)</f>
        <v>0</v>
      </c>
      <c r="CU31" s="75">
        <f>IF($E31="Nieuwkoop",$I31,0)</f>
        <v>0</v>
      </c>
      <c r="CV31" s="75">
        <f>IF($E31="Reeuwijk",$I31,0)</f>
        <v>0</v>
      </c>
      <c r="CW31" s="75">
        <f>IF($E31="Rotterdam",$I31,0)</f>
        <v>0</v>
      </c>
      <c r="CX31" s="75">
        <f>IF($E31="Spiegelplas",$I31,0)</f>
        <v>0</v>
      </c>
      <c r="CY31" s="75">
        <f>IF($E31="Zuid",$I31,0)</f>
        <v>402.02999566398125</v>
      </c>
      <c r="CZ31" s="75">
        <f>IF($E31="Zuidlaardermeer",$I31,0)</f>
        <v>0</v>
      </c>
      <c r="DB31" s="2">
        <f>IF(F31&lt;&gt;3,I31,"")</f>
        <v>402.02999566398125</v>
      </c>
      <c r="DC31" s="107">
        <f>IF(F31&lt;&gt;3,IF($G31=DC$2,$I31,""),"")</f>
        <v>402.02999566398125</v>
      </c>
      <c r="DD31" s="107">
        <f>IF(F31&lt;&gt;3,IF($G31=DD$2,$I31,""),"")</f>
      </c>
      <c r="DE31" s="107">
        <f>IF(F31&lt;&gt;3,IF($G31=DE$2,$I31,""),"")</f>
      </c>
      <c r="DF31" s="107">
        <f>IF(F31&lt;&gt;3,IF($H31=DF$2,$I31,""),"")</f>
      </c>
      <c r="DG31" s="76">
        <f>IF(F31&lt;&gt;3,D31,"")</f>
        <v>1</v>
      </c>
    </row>
    <row r="32" spans="2:111" ht="12.75" customHeight="1">
      <c r="B32" s="15" t="s">
        <v>190</v>
      </c>
      <c r="C32" s="57" t="s">
        <v>187</v>
      </c>
      <c r="D32" s="51">
        <v>1</v>
      </c>
      <c r="E32" s="57" t="s">
        <v>2</v>
      </c>
      <c r="F32" s="51">
        <v>2</v>
      </c>
      <c r="G32" s="57"/>
      <c r="H32" s="51" t="s">
        <v>192</v>
      </c>
      <c r="I32" s="47">
        <f>BV32</f>
        <v>402.02999566398114</v>
      </c>
      <c r="J32" s="126">
        <v>8</v>
      </c>
      <c r="K32" s="38">
        <f>IF(AND(K$1&lt;&gt;$F32,J32&gt;0)=TRUE,1,"")</f>
      </c>
      <c r="L32" s="39">
        <f>IF(J32="",0,(L$4*(101+(1000*LOG(J$4,10))-(1000*LOG(J32,10)))))</f>
        <v>402.02999566398114</v>
      </c>
      <c r="M32" s="127"/>
      <c r="N32" s="15">
        <f>IF(AND(N$1&lt;&gt;$F32,M32&gt;0)=TRUE,1,"")</f>
      </c>
      <c r="O32" s="28">
        <f>IF(M32="",0,(O$4*(101+(1000*LOG(M$4,10))-(1000*LOG(M32,10)))))</f>
        <v>0</v>
      </c>
      <c r="Q32" s="38">
        <f>IF(AND(Q$1&lt;&gt;$F32,P32&gt;0)=TRUE,1,"")</f>
      </c>
      <c r="R32" s="39">
        <f>IF(P32="",0,(R$4*(101+(1000*LOG(P$4,10))-(1000*LOG(P32,10)))))</f>
        <v>0</v>
      </c>
      <c r="S32" s="127"/>
      <c r="T32" s="15">
        <f>IF(AND(T$1&lt;&gt;$F32,S32&gt;0)=TRUE,1,"")</f>
      </c>
      <c r="U32" s="28">
        <f>IF(S32="",0,(U$4*(101+(1000*LOG(S$4,10))-(1000*LOG(S32,10)))))</f>
        <v>0</v>
      </c>
      <c r="V32" s="126"/>
      <c r="W32" s="38">
        <f>IF(AND(W$1&lt;&gt;$F32,V32&gt;0)=TRUE,1,"")</f>
      </c>
      <c r="X32" s="39">
        <f>IF(V32="",0,(X$4*(101+(1000*LOG(V$4,10))-(1000*LOG(V32,10)))))</f>
        <v>0</v>
      </c>
      <c r="Y32" s="127"/>
      <c r="Z32" s="15">
        <f>IF(AND(Z$1&lt;&gt;$F32,Y32&gt;0)=TRUE,1,"")</f>
      </c>
      <c r="AA32" s="28">
        <f>IF(Y32="",0,(AA$4*(101+(1000*LOG(Y$4,10))-(1000*LOG(Y32,10)))))</f>
        <v>0</v>
      </c>
      <c r="AB32" s="126"/>
      <c r="AC32" s="38">
        <f>IF(AND(AC$1&lt;&gt;$F32,AB32&gt;0)=TRUE,1,"")</f>
      </c>
      <c r="AD32" s="39">
        <f>IF(AB32="",0,(AD$4*(101+(1000*LOG(AB$4,10))-(1000*LOG(AB32,10)))))</f>
        <v>0</v>
      </c>
      <c r="AE32" s="127"/>
      <c r="AF32" s="15">
        <f>IF(AND(AF$1&lt;&gt;$F32,AE32&gt;0)=TRUE,1,"")</f>
      </c>
      <c r="AG32" s="28">
        <f>IF(AE32="",0,(AG$4*(101+(1000*LOG(AE$4,10))-(1000*LOG(AE32,10)))))</f>
        <v>0</v>
      </c>
      <c r="AH32" s="126"/>
      <c r="AI32" s="38">
        <f>IF(AND(AI$1&lt;&gt;$F32,AH32&gt;0)=TRUE,1,"")</f>
      </c>
      <c r="AJ32" s="39">
        <f>IF(AH32="",0,(AJ$4*(101+(1000*LOG(AH$4,10))-(1000*LOG(AH32,10)))))</f>
        <v>0</v>
      </c>
      <c r="AK32" s="127"/>
      <c r="AL32" s="15">
        <f>IF(AND(AL$1&lt;&gt;$F32,AK32&gt;0)=TRUE,1,"")</f>
      </c>
      <c r="AM32" s="28">
        <f>IF(AK32="",0,(AM$4*(101+(1000*LOG(AK$4,10))-(1000*LOG(AK32,10)))))</f>
        <v>0</v>
      </c>
      <c r="AN32" s="126"/>
      <c r="AO32" s="38">
        <f>IF(AND(AO$1&lt;&gt;$F32,AN32&gt;0)=TRUE,1,"")</f>
      </c>
      <c r="AP32" s="39">
        <f>IF(AN32="",0,(AP$4*(101+(1000*LOG(AN$4,10))-(1000*LOG(AN32,10)))))</f>
        <v>0</v>
      </c>
      <c r="AQ32" s="127"/>
      <c r="AR32" s="15">
        <f>IF(AND(AR$1&lt;&gt;$F32,AQ32&gt;0)=TRUE,1,"")</f>
      </c>
      <c r="AS32" s="28">
        <f>IF(AQ32="",0,(AS$4*(101+(1000*LOG(AQ$4,10))-(1000*LOG(AQ32,10)))))</f>
        <v>0</v>
      </c>
      <c r="AT32" s="126"/>
      <c r="AU32" s="38">
        <f>IF(AND(AU$1&lt;&gt;$F32,AT32&gt;0)=TRUE,1,"")</f>
      </c>
      <c r="AV32" s="39">
        <f>IF(AT32="",0,(AV$4*(101+(1000*LOG(AT$4,10))-(1000*LOG(AT32,10)))))</f>
        <v>0</v>
      </c>
      <c r="AW32" s="127"/>
      <c r="AX32" s="15">
        <f>IF(AND(AX$1&lt;&gt;$F32,AW32&gt;0)=TRUE,1,"")</f>
      </c>
      <c r="AY32" s="28">
        <f>IF(AW32="",0,(AY$4*(101+(1000*LOG(AW$4,10))-(1000*LOG(AW32,10)))))</f>
        <v>0</v>
      </c>
      <c r="AZ32" s="126"/>
      <c r="BA32" s="38">
        <f>IF(AND(BA$1&lt;&gt;$F32,AZ32&gt;0)=TRUE,1,"")</f>
      </c>
      <c r="BB32" s="39">
        <f>IF(AZ32="",0,(BB$4*(101+(1000*LOG(AZ$4,10))-(1000*LOG(AZ32,10)))))</f>
        <v>0</v>
      </c>
      <c r="BC32" s="127"/>
      <c r="BD32" s="15">
        <f>IF(AND(BD$1&lt;&gt;$F32,BC32&gt;0)=TRUE,1,"")</f>
      </c>
      <c r="BE32" s="28">
        <f>IF(BC32="",0,(BE$4*(101+(1000*LOG(BC$4,10))-(1000*LOG(BC32,10)))))</f>
        <v>0</v>
      </c>
      <c r="BF32" s="126"/>
      <c r="BG32" s="38">
        <f>IF(AND(BG$1&lt;&gt;$F32,BF32&gt;0)=TRUE,1,"")</f>
      </c>
      <c r="BH32" s="39">
        <f>IF(BF32="",0,(BH$4*(101+(1000*LOG(BF$4,10))-(1000*LOG(BF32,10)))))</f>
        <v>0</v>
      </c>
      <c r="BI32" s="127"/>
      <c r="BJ32" s="15">
        <f>IF(AND(BJ$1&lt;&gt;$F32,BI32&gt;0)=TRUE,1,"")</f>
      </c>
      <c r="BK32" s="28">
        <f>IF(BI32="",0,(BK$4*(101+(1000*LOG(BI$4,10))-(1000*LOG(BI32,10)))))</f>
        <v>0</v>
      </c>
      <c r="BL32" s="126"/>
      <c r="BM32" s="38">
        <f>IF(AND(BM$1&lt;&gt;$F32,BL32&gt;0)=TRUE,1,"")</f>
      </c>
      <c r="BN32" s="39">
        <f>IF(BL32="",0,(BN$4*(101+(1000*LOG(BL$4,10))-(1000*LOG(BL32,10)))))</f>
        <v>0</v>
      </c>
      <c r="BO32" s="127"/>
      <c r="BP32" s="15">
        <f>IF(AND(BP$1&lt;&gt;$F32,BO32&gt;0)=TRUE,1,"")</f>
      </c>
      <c r="BQ32" s="28">
        <f>IF(BO32="",0,(BQ$4*(101+(1000*LOG(BO$4,10))-(1000*LOG(BO32,10)))))</f>
        <v>0</v>
      </c>
      <c r="BR32" s="27">
        <f>L32+O32+R32+U32+X32+AA32+AD32+AG32+AJ32+AM32+AP32+AS32+AV32+AY32+BB32+BE32+BH32+BK32+BN32+BQ32</f>
        <v>402.02999566398114</v>
      </c>
      <c r="BS32" s="30">
        <f>CQ32</f>
        <v>402.02999566398114</v>
      </c>
      <c r="BT32" s="15">
        <f>IF(MAX(BP32,BM32,BJ32,BG32,BD32,BA32,AX32,AU32,AR32,AO32,AL32,AI32,AF32,AC32,Z32,W32,T32,Q32,N32,K32)&gt;0,"*","")</f>
      </c>
      <c r="BU32" s="28">
        <f>IF(BT32="*",BS32*0.05,0)</f>
        <v>0</v>
      </c>
      <c r="BV32" s="31">
        <f>BS32+BU32</f>
        <v>402.02999566398114</v>
      </c>
      <c r="BW32" s="25">
        <f>L32</f>
        <v>402.02999566398114</v>
      </c>
      <c r="BX32" s="25">
        <f>O32</f>
        <v>0</v>
      </c>
      <c r="BY32" s="25">
        <f>R32</f>
        <v>0</v>
      </c>
      <c r="BZ32" s="25">
        <f>U32</f>
        <v>0</v>
      </c>
      <c r="CA32" s="25">
        <f>X32</f>
        <v>0</v>
      </c>
      <c r="CB32" s="25">
        <f>AA32</f>
        <v>0</v>
      </c>
      <c r="CC32" s="25">
        <f>AD32</f>
        <v>0</v>
      </c>
      <c r="CD32" s="25">
        <f>AG32</f>
        <v>0</v>
      </c>
      <c r="CE32" s="25">
        <f>AJ32</f>
        <v>0</v>
      </c>
      <c r="CF32" s="25">
        <f>AM32</f>
        <v>0</v>
      </c>
      <c r="CG32" s="25">
        <f>AP32</f>
        <v>0</v>
      </c>
      <c r="CH32" s="25">
        <f>AS32</f>
        <v>0</v>
      </c>
      <c r="CI32" s="25">
        <f>AV32</f>
        <v>0</v>
      </c>
      <c r="CJ32" s="25">
        <f>AY32</f>
        <v>0</v>
      </c>
      <c r="CK32" s="25">
        <f>BB32</f>
        <v>0</v>
      </c>
      <c r="CL32" s="25">
        <f>BE32</f>
        <v>0</v>
      </c>
      <c r="CM32" s="25">
        <f>BH32</f>
        <v>0</v>
      </c>
      <c r="CN32" s="25">
        <f>BK32</f>
        <v>0</v>
      </c>
      <c r="CO32" s="25">
        <f>BN32</f>
        <v>0</v>
      </c>
      <c r="CP32" s="25">
        <f>BQ32</f>
        <v>0</v>
      </c>
      <c r="CQ32" s="25">
        <f>(LARGE(BW32:CP32,1))+(LARGE(BW32:CP32,2))+(LARGE(BW32:CP32,3))+(LARGE(BW32:CP32,4)+(LARGE(BW32:CP32,5)))</f>
        <v>402.02999566398114</v>
      </c>
      <c r="CS32" s="75"/>
      <c r="CT32" s="75"/>
      <c r="CU32" s="75"/>
      <c r="CV32" s="75"/>
      <c r="CW32" s="75"/>
      <c r="CX32" s="75"/>
      <c r="CY32" s="75"/>
      <c r="CZ32" s="75"/>
      <c r="DB32" s="2">
        <f>IF(F32&lt;&gt;3,I32,"")</f>
        <v>402.02999566398114</v>
      </c>
      <c r="DC32" s="107">
        <f>IF(F32&lt;&gt;3,IF($G32=DC$2,$I32,""),"")</f>
      </c>
      <c r="DD32" s="107">
        <f>IF(F32&lt;&gt;3,IF($G32=DD$2,$I32,""),"")</f>
      </c>
      <c r="DE32" s="107">
        <f>IF(F32&lt;&gt;3,IF($G32=DE$2,$I32,""),"")</f>
      </c>
      <c r="DF32" s="107">
        <f>IF(F32&lt;&gt;3,IF($H32=DF$2,$I32,""),"")</f>
      </c>
      <c r="DG32" s="76">
        <f>IF(F32&lt;&gt;3,D32,"")</f>
        <v>1</v>
      </c>
    </row>
    <row r="33" spans="1:111" ht="12.75" customHeight="1">
      <c r="A33" s="24">
        <f>IF(I33&gt;0,MAX(A$4:A32)+1," ")</f>
        <v>27</v>
      </c>
      <c r="B33" s="15" t="s">
        <v>212</v>
      </c>
      <c r="C33" s="57" t="s">
        <v>87</v>
      </c>
      <c r="D33" s="51">
        <v>1</v>
      </c>
      <c r="E33" s="57" t="s">
        <v>20</v>
      </c>
      <c r="F33" s="51">
        <v>1</v>
      </c>
      <c r="G33" s="57" t="s">
        <v>29</v>
      </c>
      <c r="H33" s="51" t="s">
        <v>2</v>
      </c>
      <c r="I33" s="47">
        <f>IF(C33=" ",0,BV33)</f>
        <v>384.9966563652008</v>
      </c>
      <c r="K33" s="38">
        <f>IF(AND(K$1&lt;&gt;$F33,J33&gt;0)=TRUE,1,"")</f>
      </c>
      <c r="L33" s="39">
        <f>IF(J33="",0,(L$4*(101+(1000*LOG(J$4,10))-(1000*LOG(J33,10)))))</f>
        <v>0</v>
      </c>
      <c r="M33" s="127">
        <v>13</v>
      </c>
      <c r="N33" s="15">
        <f>IF(AND(N$1&lt;&gt;$F33,M33&gt;0)=TRUE,1,"")</f>
      </c>
      <c r="O33" s="28">
        <f>IF(M33="",0,(O$4*(101+(1000*LOG(M$4,10))-(1000*LOG(M33,10)))))</f>
        <v>384.9966563652008</v>
      </c>
      <c r="Q33" s="38">
        <f>IF(AND(Q$1&lt;&gt;$F33,P33&gt;0)=TRUE,1,"")</f>
      </c>
      <c r="R33" s="39">
        <f>IF(P33="",0,(R$4*(101+(1000*LOG(P$4,10))-(1000*LOG(P33,10)))))</f>
        <v>0</v>
      </c>
      <c r="S33" s="127"/>
      <c r="T33" s="15">
        <f>IF(AND(T$1&lt;&gt;$F33,S33&gt;0)=TRUE,1,"")</f>
      </c>
      <c r="U33" s="28">
        <f>IF(S33="",0,(U$4*(101+(1000*LOG(S$4,10))-(1000*LOG(S33,10)))))</f>
        <v>0</v>
      </c>
      <c r="V33" s="126"/>
      <c r="W33" s="38">
        <f>IF(AND(W$1&lt;&gt;$F33,V33&gt;0)=TRUE,1,"")</f>
      </c>
      <c r="X33" s="39">
        <f>IF(V33="",0,(X$4*(101+(1000*LOG(V$4,10))-(1000*LOG(V33,10)))))</f>
        <v>0</v>
      </c>
      <c r="Y33" s="127"/>
      <c r="Z33" s="15">
        <f>IF(AND(Z$1&lt;&gt;$F33,Y33&gt;0)=TRUE,1,"")</f>
      </c>
      <c r="AA33" s="28">
        <f>IF(Y33="",0,(AA$4*(101+(1000*LOG(Y$4,10))-(1000*LOG(Y33,10)))))</f>
        <v>0</v>
      </c>
      <c r="AB33" s="126"/>
      <c r="AC33" s="38">
        <f>IF(AND(AC$1&lt;&gt;$F33,AB33&gt;0)=TRUE,1,"")</f>
      </c>
      <c r="AD33" s="39">
        <f>IF(AB33="",0,(AD$4*(101+(1000*LOG(AB$4,10))-(1000*LOG(AB33,10)))))</f>
        <v>0</v>
      </c>
      <c r="AE33" s="127"/>
      <c r="AF33" s="15">
        <f>IF(AND(AF$1&lt;&gt;$F33,AE33&gt;0)=TRUE,1,"")</f>
      </c>
      <c r="AG33" s="28">
        <f>IF(AE33="",0,(AG$4*(101+(1000*LOG(AE$4,10))-(1000*LOG(AE33,10)))))</f>
        <v>0</v>
      </c>
      <c r="AH33" s="126"/>
      <c r="AI33" s="38">
        <f>IF(AND(AI$1&lt;&gt;$F33,AH33&gt;0)=TRUE,1,"")</f>
      </c>
      <c r="AJ33" s="39">
        <f>IF(AH33="",0,(AJ$4*(101+(1000*LOG(AH$4,10))-(1000*LOG(AH33,10)))))</f>
        <v>0</v>
      </c>
      <c r="AK33" s="127"/>
      <c r="AL33" s="15">
        <f>IF(AND(AL$1&lt;&gt;$F33,AK33&gt;0)=TRUE,1,"")</f>
      </c>
      <c r="AM33" s="28">
        <f>IF(AK33="",0,(AM$4*(101+(1000*LOG(AK$4,10))-(1000*LOG(AK33,10)))))</f>
        <v>0</v>
      </c>
      <c r="AN33" s="126"/>
      <c r="AO33" s="38">
        <f>IF(AND(AO$1&lt;&gt;$F33,AN33&gt;0)=TRUE,1,"")</f>
      </c>
      <c r="AP33" s="39">
        <f>IF(AN33="",0,(AP$4*(101+(1000*LOG(AN$4,10))-(1000*LOG(AN33,10)))))</f>
        <v>0</v>
      </c>
      <c r="AQ33" s="127"/>
      <c r="AR33" s="15">
        <f>IF(AND(AR$1&lt;&gt;$F33,AQ33&gt;0)=TRUE,1,"")</f>
      </c>
      <c r="AS33" s="28">
        <f>IF(AQ33="",0,(AS$4*(101+(1000*LOG(AQ$4,10))-(1000*LOG(AQ33,10)))))</f>
        <v>0</v>
      </c>
      <c r="AT33" s="126"/>
      <c r="AU33" s="38">
        <f>IF(AND(AU$1&lt;&gt;$F33,AT33&gt;0)=TRUE,1,"")</f>
      </c>
      <c r="AV33" s="39">
        <f>IF(AT33="",0,(AV$4*(101+(1000*LOG(AT$4,10))-(1000*LOG(AT33,10)))))</f>
        <v>0</v>
      </c>
      <c r="AW33" s="127"/>
      <c r="AX33" s="15">
        <f>IF(AND(AX$1&lt;&gt;$F33,AW33&gt;0)=TRUE,1,"")</f>
      </c>
      <c r="AY33" s="28">
        <f>IF(AW33="",0,(AY$4*(101+(1000*LOG(AW$4,10))-(1000*LOG(AW33,10)))))</f>
        <v>0</v>
      </c>
      <c r="AZ33" s="126"/>
      <c r="BA33" s="38">
        <f>IF(AND(BA$1&lt;&gt;$F33,AZ33&gt;0)=TRUE,1,"")</f>
      </c>
      <c r="BB33" s="39">
        <f>IF(AZ33="",0,(BB$4*(101+(1000*LOG(AZ$4,10))-(1000*LOG(AZ33,10)))))</f>
        <v>0</v>
      </c>
      <c r="BC33" s="127"/>
      <c r="BD33" s="15">
        <f>IF(AND(BD$1&lt;&gt;$F33,BC33&gt;0)=TRUE,1,"")</f>
      </c>
      <c r="BE33" s="28">
        <f>IF(BC33="",0,(BE$4*(101+(1000*LOG(BC$4,10))-(1000*LOG(BC33,10)))))</f>
        <v>0</v>
      </c>
      <c r="BF33" s="126"/>
      <c r="BG33" s="38">
        <f>IF(AND(BG$1&lt;&gt;$F33,BF33&gt;0)=TRUE,1,"")</f>
      </c>
      <c r="BH33" s="39">
        <f>IF(BF33="",0,(BH$4*(101+(1000*LOG(BF$4,10))-(1000*LOG(BF33,10)))))</f>
        <v>0</v>
      </c>
      <c r="BI33" s="127"/>
      <c r="BJ33" s="15">
        <f>IF(AND(BJ$1&lt;&gt;$F33,BI33&gt;0)=TRUE,1,"")</f>
      </c>
      <c r="BK33" s="28">
        <f>IF(BI33="",0,(BK$4*(101+(1000*LOG(BI$4,10))-(1000*LOG(BI33,10)))))</f>
        <v>0</v>
      </c>
      <c r="BL33" s="126"/>
      <c r="BM33" s="38">
        <f>IF(AND(BM$1&lt;&gt;$F33,BL33&gt;0)=TRUE,1,"")</f>
      </c>
      <c r="BN33" s="39">
        <f>IF(BL33="",0,(BN$4*(101+(1000*LOG(BL$4,10))-(1000*LOG(BL33,10)))))</f>
        <v>0</v>
      </c>
      <c r="BO33" s="127"/>
      <c r="BP33" s="15">
        <f>IF(AND(BP$1&lt;&gt;$F33,BO33&gt;0)=TRUE,1,"")</f>
      </c>
      <c r="BQ33" s="28">
        <f>IF(BO33="",0,(BQ$4*(101+(1000*LOG(BO$4,10))-(1000*LOG(BO33,10)))))</f>
        <v>0</v>
      </c>
      <c r="BR33" s="27">
        <f>L33+O33+R33+U33+X33+AA33+AD33+AG33+AJ33+AM33+AP33+AS33+AV33+AY33+BB33+BE33+BH33+BK33+BN33+BQ33</f>
        <v>384.9966563652008</v>
      </c>
      <c r="BS33" s="30">
        <f>CQ33</f>
        <v>384.9966563652008</v>
      </c>
      <c r="BT33" s="15">
        <f>IF(MAX(BP33,BM33,BJ33,BG33,BD33,BA33,AX33,AU33,AR33,AO33,AL33,AI33,AF33,AC33,Z33,W33,T33,Q33,N33,K33)&gt;0,"*","")</f>
      </c>
      <c r="BU33" s="28">
        <f>IF(BT33="*",BS33*0.05,0)</f>
        <v>0</v>
      </c>
      <c r="BV33" s="31">
        <f>BS33+BU33</f>
        <v>384.9966563652008</v>
      </c>
      <c r="BW33" s="25">
        <f>L33</f>
        <v>0</v>
      </c>
      <c r="BX33" s="25">
        <f>O33</f>
        <v>384.9966563652008</v>
      </c>
      <c r="BY33" s="25">
        <f>R33</f>
        <v>0</v>
      </c>
      <c r="BZ33" s="25">
        <f>U33</f>
        <v>0</v>
      </c>
      <c r="CA33" s="25">
        <f>X33</f>
        <v>0</v>
      </c>
      <c r="CB33" s="25">
        <f>AA33</f>
        <v>0</v>
      </c>
      <c r="CC33" s="25">
        <f>AD33</f>
        <v>0</v>
      </c>
      <c r="CD33" s="25">
        <f>AG33</f>
        <v>0</v>
      </c>
      <c r="CE33" s="25">
        <f>AJ33</f>
        <v>0</v>
      </c>
      <c r="CF33" s="25">
        <f>AM33</f>
        <v>0</v>
      </c>
      <c r="CG33" s="25">
        <f>AP33</f>
        <v>0</v>
      </c>
      <c r="CH33" s="25">
        <f>AS33</f>
        <v>0</v>
      </c>
      <c r="CI33" s="25">
        <f>AV33</f>
        <v>0</v>
      </c>
      <c r="CJ33" s="25">
        <f>AY33</f>
        <v>0</v>
      </c>
      <c r="CK33" s="25">
        <f>BB33</f>
        <v>0</v>
      </c>
      <c r="CL33" s="25">
        <f>BE33</f>
        <v>0</v>
      </c>
      <c r="CM33" s="25">
        <f>BH33</f>
        <v>0</v>
      </c>
      <c r="CN33" s="25">
        <f>BK33</f>
        <v>0</v>
      </c>
      <c r="CO33" s="25">
        <f>BN33</f>
        <v>0</v>
      </c>
      <c r="CP33" s="25">
        <f>BQ33</f>
        <v>0</v>
      </c>
      <c r="CQ33" s="25">
        <f>(LARGE(BW33:CP33,1))+(LARGE(BW33:CP33,2))+(LARGE(BW33:CP33,3))+(LARGE(BW33:CP33,4)+(LARGE(BW33:CP33,5)))</f>
        <v>384.9966563652008</v>
      </c>
      <c r="CS33" s="75">
        <f>IF($E33="Belter",$I33,0)</f>
        <v>0</v>
      </c>
      <c r="CT33" s="75">
        <f>IF($E33="Friesland",$I33,0)</f>
        <v>384.9966563652008</v>
      </c>
      <c r="CU33" s="75">
        <f>IF($E33="Nieuwkoop",$I33,0)</f>
        <v>0</v>
      </c>
      <c r="CV33" s="75">
        <f>IF($E33="Reeuwijk",$I33,0)</f>
        <v>0</v>
      </c>
      <c r="CW33" s="75">
        <f>IF($E33="Rotterdam",$I33,0)</f>
        <v>0</v>
      </c>
      <c r="CX33" s="75">
        <f>IF($E33="Spiegelplas",$I33,0)</f>
        <v>0</v>
      </c>
      <c r="CY33" s="75">
        <f>IF($E33="Zuid",$I33,0)</f>
        <v>0</v>
      </c>
      <c r="CZ33" s="75">
        <f>IF($E33="Zuidlaardermeer",$I33,0)</f>
        <v>0</v>
      </c>
      <c r="DB33" s="2">
        <f>IF(F33&lt;&gt;3,I33,"")</f>
        <v>384.9966563652008</v>
      </c>
      <c r="DC33" s="107">
        <f>IF(F33&lt;&gt;3,IF($G33=DC$2,$I33,""),"")</f>
      </c>
      <c r="DD33" s="107">
        <f>IF(F33&lt;&gt;3,IF($G33=DD$2,$I33,""),"")</f>
        <v>384.9966563652008</v>
      </c>
      <c r="DE33" s="107">
        <f>IF(F33&lt;&gt;3,IF($G33=DE$2,$I33,""),"")</f>
      </c>
      <c r="DF33" s="107">
        <f>IF(F33&lt;&gt;3,IF($H33=DF$2,$I33,""),"")</f>
      </c>
      <c r="DG33" s="76">
        <f>IF(F33&lt;&gt;3,D33,"")</f>
        <v>1</v>
      </c>
    </row>
    <row r="34" spans="1:111" ht="12.75" customHeight="1">
      <c r="A34" s="24">
        <f>IF(I34&gt;0,MAX(A$4:A33)+1," ")</f>
        <v>28</v>
      </c>
      <c r="B34" s="15" t="s">
        <v>213</v>
      </c>
      <c r="C34" s="57" t="s">
        <v>63</v>
      </c>
      <c r="D34" s="51">
        <v>1</v>
      </c>
      <c r="E34" s="57" t="s">
        <v>24</v>
      </c>
      <c r="F34" s="51">
        <v>2</v>
      </c>
      <c r="G34" s="57" t="s">
        <v>28</v>
      </c>
      <c r="H34" s="51" t="s">
        <v>2</v>
      </c>
      <c r="I34" s="47">
        <f>IF(C34=" ",0,BV34)</f>
        <v>364.2414347745814</v>
      </c>
      <c r="K34" s="38">
        <f>IF(AND(K$1&lt;&gt;$F34,J34&gt;0)=TRUE,1,"")</f>
      </c>
      <c r="L34" s="39">
        <f>IF(J34="",0,(L$4*(101+(1000*LOG(J$4,10))-(1000*LOG(J34,10)))))</f>
        <v>0</v>
      </c>
      <c r="M34" s="127"/>
      <c r="N34" s="15">
        <f>IF(AND(N$1&lt;&gt;$F34,M34&gt;0)=TRUE,1,"")</f>
      </c>
      <c r="O34" s="28">
        <f>IF(M34="",0,(O$4*(101+(1000*LOG(M$4,10))-(1000*LOG(M34,10)))))</f>
        <v>0</v>
      </c>
      <c r="P34" s="126">
        <v>12</v>
      </c>
      <c r="Q34" s="38">
        <f>IF(AND(Q$1&lt;&gt;$F34,P34&gt;0)=TRUE,1,"")</f>
      </c>
      <c r="R34" s="39">
        <f>IF(P34="",0,(R$4*(101+(1000*LOG(P$4,10))-(1000*LOG(P34,10)))))</f>
        <v>364.2414347745814</v>
      </c>
      <c r="S34" s="127"/>
      <c r="T34" s="15">
        <f>IF(AND(T$1&lt;&gt;$F34,S34&gt;0)=TRUE,1,"")</f>
      </c>
      <c r="U34" s="28">
        <f>IF(S34="",0,(U$4*(101+(1000*LOG(S$4,10))-(1000*LOG(S34,10)))))</f>
        <v>0</v>
      </c>
      <c r="V34" s="126"/>
      <c r="W34" s="38">
        <f>IF(AND(W$1&lt;&gt;$F34,V34&gt;0)=TRUE,1,"")</f>
      </c>
      <c r="X34" s="39">
        <f>IF(V34="",0,(X$4*(101+(1000*LOG(V$4,10))-(1000*LOG(V34,10)))))</f>
        <v>0</v>
      </c>
      <c r="Y34" s="127"/>
      <c r="Z34" s="15">
        <f>IF(AND(Z$1&lt;&gt;$F34,Y34&gt;0)=TRUE,1,"")</f>
      </c>
      <c r="AA34" s="28">
        <f>IF(Y34="",0,(AA$4*(101+(1000*LOG(Y$4,10))-(1000*LOG(Y34,10)))))</f>
        <v>0</v>
      </c>
      <c r="AB34" s="126"/>
      <c r="AC34" s="38">
        <f>IF(AND(AC$1&lt;&gt;$F34,AB34&gt;0)=TRUE,1,"")</f>
      </c>
      <c r="AD34" s="39">
        <f>IF(AB34="",0,(AD$4*(101+(1000*LOG(AB$4,10))-(1000*LOG(AB34,10)))))</f>
        <v>0</v>
      </c>
      <c r="AE34" s="127"/>
      <c r="AF34" s="15">
        <f>IF(AND(AF$1&lt;&gt;$F34,AE34&gt;0)=TRUE,1,"")</f>
      </c>
      <c r="AG34" s="28">
        <f>IF(AE34="",0,(AG$4*(101+(1000*LOG(AE$4,10))-(1000*LOG(AE34,10)))))</f>
        <v>0</v>
      </c>
      <c r="AH34" s="126"/>
      <c r="AI34" s="38">
        <f>IF(AND(AI$1&lt;&gt;$F34,AH34&gt;0)=TRUE,1,"")</f>
      </c>
      <c r="AJ34" s="39">
        <f>IF(AH34="",0,(AJ$4*(101+(1000*LOG(AH$4,10))-(1000*LOG(AH34,10)))))</f>
        <v>0</v>
      </c>
      <c r="AK34" s="127"/>
      <c r="AL34" s="15">
        <f>IF(AND(AL$1&lt;&gt;$F34,AK34&gt;0)=TRUE,1,"")</f>
      </c>
      <c r="AM34" s="28">
        <f>IF(AK34="",0,(AM$4*(101+(1000*LOG(AK$4,10))-(1000*LOG(AK34,10)))))</f>
        <v>0</v>
      </c>
      <c r="AN34" s="126"/>
      <c r="AO34" s="38">
        <f>IF(AND(AO$1&lt;&gt;$F34,AN34&gt;0)=TRUE,1,"")</f>
      </c>
      <c r="AP34" s="39">
        <f>IF(AN34="",0,(AP$4*(101+(1000*LOG(AN$4,10))-(1000*LOG(AN34,10)))))</f>
        <v>0</v>
      </c>
      <c r="AQ34" s="127"/>
      <c r="AR34" s="15">
        <f>IF(AND(AR$1&lt;&gt;$F34,AQ34&gt;0)=TRUE,1,"")</f>
      </c>
      <c r="AS34" s="28">
        <f>IF(AQ34="",0,(AS$4*(101+(1000*LOG(AQ$4,10))-(1000*LOG(AQ34,10)))))</f>
        <v>0</v>
      </c>
      <c r="AT34" s="126"/>
      <c r="AU34" s="38">
        <f>IF(AND(AU$1&lt;&gt;$F34,AT34&gt;0)=TRUE,1,"")</f>
      </c>
      <c r="AV34" s="39">
        <f>IF(AT34="",0,(AV$4*(101+(1000*LOG(AT$4,10))-(1000*LOG(AT34,10)))))</f>
        <v>0</v>
      </c>
      <c r="AW34" s="127"/>
      <c r="AX34" s="15">
        <f>IF(AND(AX$1&lt;&gt;$F34,AW34&gt;0)=TRUE,1,"")</f>
      </c>
      <c r="AY34" s="28">
        <f>IF(AW34="",0,(AY$4*(101+(1000*LOG(AW$4,10))-(1000*LOG(AW34,10)))))</f>
        <v>0</v>
      </c>
      <c r="AZ34" s="126"/>
      <c r="BA34" s="38">
        <f>IF(AND(BA$1&lt;&gt;$F34,AZ34&gt;0)=TRUE,1,"")</f>
      </c>
      <c r="BB34" s="39">
        <f>IF(AZ34="",0,(BB$4*(101+(1000*LOG(AZ$4,10))-(1000*LOG(AZ34,10)))))</f>
        <v>0</v>
      </c>
      <c r="BC34" s="127"/>
      <c r="BD34" s="15">
        <f>IF(AND(BD$1&lt;&gt;$F34,BC34&gt;0)=TRUE,1,"")</f>
      </c>
      <c r="BE34" s="28">
        <f>IF(BC34="",0,(BE$4*(101+(1000*LOG(BC$4,10))-(1000*LOG(BC34,10)))))</f>
        <v>0</v>
      </c>
      <c r="BF34" s="126"/>
      <c r="BG34" s="38">
        <f>IF(AND(BG$1&lt;&gt;$F34,BF34&gt;0)=TRUE,1,"")</f>
      </c>
      <c r="BH34" s="39">
        <f>IF(BF34="",0,(BH$4*(101+(1000*LOG(BF$4,10))-(1000*LOG(BF34,10)))))</f>
        <v>0</v>
      </c>
      <c r="BI34" s="127"/>
      <c r="BJ34" s="15">
        <f>IF(AND(BJ$1&lt;&gt;$F34,BI34&gt;0)=TRUE,1,"")</f>
      </c>
      <c r="BK34" s="28">
        <f>IF(BI34="",0,(BK$4*(101+(1000*LOG(BI$4,10))-(1000*LOG(BI34,10)))))</f>
        <v>0</v>
      </c>
      <c r="BL34" s="126"/>
      <c r="BM34" s="38">
        <f>IF(AND(BM$1&lt;&gt;$F34,BL34&gt;0)=TRUE,1,"")</f>
      </c>
      <c r="BN34" s="39">
        <f>IF(BL34="",0,(BN$4*(101+(1000*LOG(BL$4,10))-(1000*LOG(BL34,10)))))</f>
        <v>0</v>
      </c>
      <c r="BO34" s="127"/>
      <c r="BP34" s="15">
        <f>IF(AND(BP$1&lt;&gt;$F34,BO34&gt;0)=TRUE,1,"")</f>
      </c>
      <c r="BQ34" s="28">
        <f>IF(BO34="",0,(BQ$4*(101+(1000*LOG(BO$4,10))-(1000*LOG(BO34,10)))))</f>
        <v>0</v>
      </c>
      <c r="BR34" s="27">
        <f>L34+O34+R34+U34+X34+AA34+AD34+AG34+AJ34+AM34+AP34+AS34+AV34+AY34+BB34+BE34+BH34+BK34+BN34+BQ34</f>
        <v>364.2414347745814</v>
      </c>
      <c r="BS34" s="30">
        <f>CQ34</f>
        <v>364.2414347745814</v>
      </c>
      <c r="BT34" s="15">
        <f>IF(MAX(BP34,BM34,BJ34,BG34,BD34,BA34,AX34,AU34,AR34,AO34,AL34,AI34,AF34,AC34,Z34,W34,T34,Q34,N34,K34)&gt;0,"*","")</f>
      </c>
      <c r="BU34" s="28">
        <f>IF(BT34="*",BS34*0.05,0)</f>
        <v>0</v>
      </c>
      <c r="BV34" s="31">
        <f>BS34+BU34</f>
        <v>364.2414347745814</v>
      </c>
      <c r="BW34" s="25">
        <f>L34</f>
        <v>0</v>
      </c>
      <c r="BX34" s="25">
        <f>O34</f>
        <v>0</v>
      </c>
      <c r="BY34" s="25">
        <f>R34</f>
        <v>364.2414347745814</v>
      </c>
      <c r="BZ34" s="25">
        <f>U34</f>
        <v>0</v>
      </c>
      <c r="CA34" s="25">
        <f>X34</f>
        <v>0</v>
      </c>
      <c r="CB34" s="25">
        <f>AA34</f>
        <v>0</v>
      </c>
      <c r="CC34" s="25">
        <f>AD34</f>
        <v>0</v>
      </c>
      <c r="CD34" s="25">
        <f>AG34</f>
        <v>0</v>
      </c>
      <c r="CE34" s="25">
        <f>AJ34</f>
        <v>0</v>
      </c>
      <c r="CF34" s="25">
        <f>AM34</f>
        <v>0</v>
      </c>
      <c r="CG34" s="25">
        <f>AP34</f>
        <v>0</v>
      </c>
      <c r="CH34" s="25">
        <f>AS34</f>
        <v>0</v>
      </c>
      <c r="CI34" s="25">
        <f>AV34</f>
        <v>0</v>
      </c>
      <c r="CJ34" s="25">
        <f>AY34</f>
        <v>0</v>
      </c>
      <c r="CK34" s="25">
        <f>BB34</f>
        <v>0</v>
      </c>
      <c r="CL34" s="25">
        <f>BE34</f>
        <v>0</v>
      </c>
      <c r="CM34" s="25">
        <f>BH34</f>
        <v>0</v>
      </c>
      <c r="CN34" s="25">
        <f>BK34</f>
        <v>0</v>
      </c>
      <c r="CO34" s="25">
        <f>BN34</f>
        <v>0</v>
      </c>
      <c r="CP34" s="25">
        <f>BQ34</f>
        <v>0</v>
      </c>
      <c r="CQ34" s="25">
        <f>(LARGE(BW34:CP34,1))+(LARGE(BW34:CP34,2))+(LARGE(BW34:CP34,3))+(LARGE(BW34:CP34,4)+(LARGE(BW34:CP34,5)))</f>
        <v>364.2414347745814</v>
      </c>
      <c r="CS34" s="75">
        <f>IF($E34="Belter",$I34,0)</f>
        <v>0</v>
      </c>
      <c r="CT34" s="75">
        <f>IF($E34="Friesland",$I34,0)</f>
        <v>0</v>
      </c>
      <c r="CU34" s="75">
        <f>IF($E34="Nieuwkoop",$I34,0)</f>
        <v>0</v>
      </c>
      <c r="CV34" s="75">
        <f>IF($E34="Reeuwijk",$I34,0)</f>
        <v>0</v>
      </c>
      <c r="CW34" s="75">
        <f>IF($E34="Rotterdam",$I34,0)</f>
        <v>0</v>
      </c>
      <c r="CX34" s="75">
        <f>IF($E34="Spiegelplas",$I34,0)</f>
        <v>364.2414347745814</v>
      </c>
      <c r="CY34" s="75">
        <f>IF($E34="Zuid",$I34,0)</f>
        <v>0</v>
      </c>
      <c r="CZ34" s="75">
        <f>IF($E34="Zuidlaardermeer",$I34,0)</f>
        <v>0</v>
      </c>
      <c r="DB34" s="2">
        <f>IF(F34&lt;&gt;3,I34,"")</f>
        <v>364.2414347745814</v>
      </c>
      <c r="DC34" s="107">
        <f>IF(F34&lt;&gt;3,IF($G34=DC$2,$I34,""),"")</f>
        <v>364.2414347745814</v>
      </c>
      <c r="DD34" s="107">
        <f>IF(F34&lt;&gt;3,IF($G34=DD$2,$I34,""),"")</f>
      </c>
      <c r="DE34" s="107">
        <f>IF(F34&lt;&gt;3,IF($G34=DE$2,$I34,""),"")</f>
      </c>
      <c r="DF34" s="107">
        <f>IF(F34&lt;&gt;3,IF($H34=DF$2,$I34,""),"")</f>
      </c>
      <c r="DG34" s="76">
        <f>IF(F34&lt;&gt;3,D34,"")</f>
        <v>1</v>
      </c>
    </row>
    <row r="35" spans="1:111" ht="12.75" customHeight="1">
      <c r="A35" s="24">
        <f>IF(I35&gt;0,MAX(A$4:A34)+1," ")</f>
        <v>29</v>
      </c>
      <c r="B35" s="15" t="s">
        <v>205</v>
      </c>
      <c r="C35" s="57" t="s">
        <v>88</v>
      </c>
      <c r="D35" s="51">
        <v>1</v>
      </c>
      <c r="E35" s="57" t="s">
        <v>25</v>
      </c>
      <c r="F35" s="51">
        <v>2</v>
      </c>
      <c r="G35" s="57" t="s">
        <v>29</v>
      </c>
      <c r="H35" s="51" t="s">
        <v>2</v>
      </c>
      <c r="I35" s="47">
        <f>IF(C35=" ",0,BV35)</f>
        <v>309.56102731691857</v>
      </c>
      <c r="K35" s="38">
        <f>IF(AND(K$1&lt;&gt;$F35,J35&gt;0)=TRUE,1,"")</f>
      </c>
      <c r="L35" s="39">
        <f>IF(J35="",0,(L$4*(101+(1000*LOG(J$4,10))-(1000*LOG(J35,10)))))</f>
        <v>0</v>
      </c>
      <c r="M35" s="127">
        <v>16</v>
      </c>
      <c r="N35" s="15">
        <f>IF(AND(N$1&lt;&gt;$F35,M35&gt;0)=TRUE,1,"")</f>
        <v>1</v>
      </c>
      <c r="O35" s="28">
        <f>IF(M35="",0,(O$4*(101+(1000*LOG(M$4,10))-(1000*LOG(M35,10)))))</f>
        <v>294.82002601611293</v>
      </c>
      <c r="Q35" s="38">
        <f>IF(AND(Q$1&lt;&gt;$F35,P35&gt;0)=TRUE,1,"")</f>
      </c>
      <c r="R35" s="39">
        <f>IF(P35="",0,(R$4*(101+(1000*LOG(P$4,10))-(1000*LOG(P35,10)))))</f>
        <v>0</v>
      </c>
      <c r="S35" s="127"/>
      <c r="T35" s="15">
        <f>IF(AND(T$1&lt;&gt;$F35,S35&gt;0)=TRUE,1,"")</f>
      </c>
      <c r="U35" s="28">
        <f>IF(S35="",0,(U$4*(101+(1000*LOG(S$4,10))-(1000*LOG(S35,10)))))</f>
        <v>0</v>
      </c>
      <c r="V35" s="126"/>
      <c r="W35" s="38">
        <f>IF(AND(W$1&lt;&gt;$F35,V35&gt;0)=TRUE,1,"")</f>
      </c>
      <c r="X35" s="39">
        <f>IF(V35="",0,(X$4*(101+(1000*LOG(V$4,10))-(1000*LOG(V35,10)))))</f>
        <v>0</v>
      </c>
      <c r="Y35" s="127"/>
      <c r="AA35" s="28">
        <f>IF(Y35="",0,(AA$4*(101+(1000*LOG(Y$4,10))-(1000*LOG(Y35,10)))))</f>
        <v>0</v>
      </c>
      <c r="AB35" s="126"/>
      <c r="AC35" s="38">
        <f>IF(AND(AC$1&lt;&gt;$F35,AB35&gt;0)=TRUE,1,"")</f>
      </c>
      <c r="AD35" s="39">
        <f>IF(AB35="",0,(AD$4*(101+(1000*LOG(AB$4,10))-(1000*LOG(AB35,10)))))</f>
        <v>0</v>
      </c>
      <c r="AE35" s="127"/>
      <c r="AF35" s="15">
        <f>IF(AND(AF$1&lt;&gt;$F35,AE35&gt;0)=TRUE,1,"")</f>
      </c>
      <c r="AG35" s="28">
        <f>IF(AE35="",0,(AG$4*(101+(1000*LOG(AE$4,10))-(1000*LOG(AE35,10)))))</f>
        <v>0</v>
      </c>
      <c r="AH35" s="126"/>
      <c r="AI35" s="38">
        <f>IF(AND(AI$1&lt;&gt;$F35,AH35&gt;0)=TRUE,1,"")</f>
      </c>
      <c r="AJ35" s="39">
        <f>IF(AH35="",0,(AJ$4*(101+(1000*LOG(AH$4,10))-(1000*LOG(AH35,10)))))</f>
        <v>0</v>
      </c>
      <c r="AK35" s="127"/>
      <c r="AL35" s="15">
        <f>IF(AND(AL$1&lt;&gt;$F35,AK35&gt;0)=TRUE,1,"")</f>
      </c>
      <c r="AM35" s="28">
        <f>IF(AK35="",0,(AM$4*(101+(1000*LOG(AK$4,10))-(1000*LOG(AK35,10)))))</f>
        <v>0</v>
      </c>
      <c r="AN35" s="126"/>
      <c r="AO35" s="38">
        <f>IF(AND(AO$1&lt;&gt;$F35,AN35&gt;0)=TRUE,1,"")</f>
      </c>
      <c r="AP35" s="39">
        <f>IF(AN35="",0,(AP$4*(101+(1000*LOG(AN$4,10))-(1000*LOG(AN35,10)))))</f>
        <v>0</v>
      </c>
      <c r="AQ35" s="127"/>
      <c r="AR35" s="15">
        <f>IF(AND(AR$1&lt;&gt;$F35,AQ35&gt;0)=TRUE,1,"")</f>
      </c>
      <c r="AS35" s="28">
        <f>IF(AQ35="",0,(AS$4*(101+(1000*LOG(AQ$4,10))-(1000*LOG(AQ35,10)))))</f>
        <v>0</v>
      </c>
      <c r="AT35" s="126"/>
      <c r="AU35" s="38">
        <f>IF(AND(AU$1&lt;&gt;$F35,AT35&gt;0)=TRUE,1,"")</f>
      </c>
      <c r="AV35" s="39">
        <f>IF(AT35="",0,(AV$4*(101+(1000*LOG(AT$4,10))-(1000*LOG(AT35,10)))))</f>
        <v>0</v>
      </c>
      <c r="AW35" s="127"/>
      <c r="AX35" s="15">
        <f>IF(AND(AX$1&lt;&gt;$F35,AW35&gt;0)=TRUE,1,"")</f>
      </c>
      <c r="AY35" s="28">
        <f>IF(AW35="",0,(AY$4*(101+(1000*LOG(AW$4,10))-(1000*LOG(AW35,10)))))</f>
        <v>0</v>
      </c>
      <c r="AZ35" s="126"/>
      <c r="BA35" s="38">
        <f>IF(AND(BA$1&lt;&gt;$F35,AZ35&gt;0)=TRUE,1,"")</f>
      </c>
      <c r="BB35" s="39">
        <f>IF(AZ35="",0,(BB$4*(101+(1000*LOG(AZ$4,10))-(1000*LOG(AZ35,10)))))</f>
        <v>0</v>
      </c>
      <c r="BC35" s="127"/>
      <c r="BD35" s="15">
        <f>IF(AND(BD$1&lt;&gt;$F35,BC35&gt;0)=TRUE,1,"")</f>
      </c>
      <c r="BE35" s="28">
        <f>IF(BC35="",0,(BE$4*(101+(1000*LOG(BC$4,10))-(1000*LOG(BC35,10)))))</f>
        <v>0</v>
      </c>
      <c r="BF35" s="126"/>
      <c r="BG35" s="38">
        <f>IF(AND(BG$1&lt;&gt;$F35,BF35&gt;0)=TRUE,1,"")</f>
      </c>
      <c r="BH35" s="39">
        <f>IF(BF35="",0,(BH$4*(101+(1000*LOG(BF$4,10))-(1000*LOG(BF35,10)))))</f>
        <v>0</v>
      </c>
      <c r="BI35" s="127"/>
      <c r="BJ35" s="15">
        <f>IF(AND(BJ$1&lt;&gt;$F35,BI35&gt;0)=TRUE,1,"")</f>
      </c>
      <c r="BK35" s="28">
        <f>IF(BI35="",0,(BK$4*(101+(1000*LOG(BI$4,10))-(1000*LOG(BI35,10)))))</f>
        <v>0</v>
      </c>
      <c r="BL35" s="126"/>
      <c r="BM35" s="38">
        <f>IF(AND(BM$1&lt;&gt;$F35,BL35&gt;0)=TRUE,1,"")</f>
      </c>
      <c r="BN35" s="39">
        <f>IF(BL35="",0,(BN$4*(101+(1000*LOG(BL$4,10))-(1000*LOG(BL35,10)))))</f>
        <v>0</v>
      </c>
      <c r="BO35" s="127"/>
      <c r="BP35" s="15">
        <f>IF(AND(BP$1&lt;&gt;$F35,BO35&gt;0)=TRUE,1,"")</f>
      </c>
      <c r="BQ35" s="28">
        <f>IF(BO35="",0,(BQ$4*(101+(1000*LOG(BO$4,10))-(1000*LOG(BO35,10)))))</f>
        <v>0</v>
      </c>
      <c r="BR35" s="27">
        <f>L35+O35+R35+U35+X35+AA35+AD35+AG35+AJ35+AM35+AP35+AS35+AV35+AY35+BB35+BE35+BH35+BK35+BN35+BQ35</f>
        <v>294.82002601611293</v>
      </c>
      <c r="BS35" s="30">
        <f>CQ35</f>
        <v>294.82002601611293</v>
      </c>
      <c r="BT35" s="15" t="str">
        <f>IF(MAX(BP35,BM35,BJ35,BG35,BD35,BA35,AX35,AU35,AR35,AO35,AL35,AI35,AF35,AC35,Z35,W35,T35,Q35,N35,K35)&gt;0,"*","")</f>
        <v>*</v>
      </c>
      <c r="BU35" s="28">
        <f>IF(BT35="*",BS35*0.05,0)</f>
        <v>14.741001300805648</v>
      </c>
      <c r="BV35" s="31">
        <f>BS35+BU35</f>
        <v>309.56102731691857</v>
      </c>
      <c r="BW35" s="25">
        <f>L35</f>
        <v>0</v>
      </c>
      <c r="BX35" s="25">
        <f>O35</f>
        <v>294.82002601611293</v>
      </c>
      <c r="BY35" s="25">
        <f>R35</f>
        <v>0</v>
      </c>
      <c r="BZ35" s="25">
        <f>U35</f>
        <v>0</v>
      </c>
      <c r="CA35" s="25">
        <f>X35</f>
        <v>0</v>
      </c>
      <c r="CB35" s="25">
        <f>AA35</f>
        <v>0</v>
      </c>
      <c r="CC35" s="25">
        <f>AD35</f>
        <v>0</v>
      </c>
      <c r="CD35" s="25">
        <f>AG35</f>
        <v>0</v>
      </c>
      <c r="CE35" s="25">
        <f>AJ35</f>
        <v>0</v>
      </c>
      <c r="CF35" s="25">
        <f>AM35</f>
        <v>0</v>
      </c>
      <c r="CG35" s="25">
        <f>AP35</f>
        <v>0</v>
      </c>
      <c r="CH35" s="25">
        <f>AS35</f>
        <v>0</v>
      </c>
      <c r="CI35" s="25">
        <f>AV35</f>
        <v>0</v>
      </c>
      <c r="CJ35" s="25">
        <f>AY35</f>
        <v>0</v>
      </c>
      <c r="CK35" s="25">
        <f>BB35</f>
        <v>0</v>
      </c>
      <c r="CL35" s="25">
        <f>BE35</f>
        <v>0</v>
      </c>
      <c r="CM35" s="25">
        <f>BH35</f>
        <v>0</v>
      </c>
      <c r="CN35" s="25">
        <f>BK35</f>
        <v>0</v>
      </c>
      <c r="CO35" s="25">
        <f>BN35</f>
        <v>0</v>
      </c>
      <c r="CP35" s="25">
        <f>BQ35</f>
        <v>0</v>
      </c>
      <c r="CQ35" s="25">
        <f>(LARGE(BW35:CP35,1))+(LARGE(BW35:CP35,2))+(LARGE(BW35:CP35,3))+(LARGE(BW35:CP35,4)+(LARGE(BW35:CP35,5)))</f>
        <v>294.82002601611293</v>
      </c>
      <c r="CS35" s="75">
        <f>IF($E35="Belter",$I35,0)</f>
        <v>0</v>
      </c>
      <c r="CT35" s="75">
        <f>IF($E35="Friesland",$I35,0)</f>
        <v>0</v>
      </c>
      <c r="CU35" s="75">
        <f>IF($E35="Nieuwkoop",$I35,0)</f>
        <v>0</v>
      </c>
      <c r="CV35" s="75">
        <f>IF($E35="Reeuwijk",$I35,0)</f>
        <v>0</v>
      </c>
      <c r="CW35" s="75">
        <f>IF($E35="Rotterdam",$I35,0)</f>
        <v>0</v>
      </c>
      <c r="CX35" s="75">
        <f>IF($E35="Spiegelplas",$I35,0)</f>
        <v>0</v>
      </c>
      <c r="CY35" s="75">
        <f>IF($E35="Zuid",$I35,0)</f>
        <v>309.56102731691857</v>
      </c>
      <c r="CZ35" s="75">
        <f>IF($E35="Zuidlaardermeer",$I35,0)</f>
        <v>0</v>
      </c>
      <c r="DB35" s="2">
        <f>IF(F35&lt;&gt;3,I35,"")</f>
        <v>309.56102731691857</v>
      </c>
      <c r="DC35" s="107">
        <f>IF(F35&lt;&gt;3,IF($G35=DC$2,$I35,""),"")</f>
      </c>
      <c r="DD35" s="107">
        <f>IF(F35&lt;&gt;3,IF($G35=DD$2,$I35,""),"")</f>
        <v>309.56102731691857</v>
      </c>
      <c r="DE35" s="107">
        <f>IF(F35&lt;&gt;3,IF($G35=DE$2,$I35,""),"")</f>
      </c>
      <c r="DF35" s="107">
        <f>IF(F35&lt;&gt;3,IF($H35=DF$2,$I35,""),"")</f>
      </c>
      <c r="DG35" s="76">
        <f>IF(F35&lt;&gt;3,D35,"")</f>
        <v>1</v>
      </c>
    </row>
    <row r="36" spans="1:111" ht="12.75" customHeight="1">
      <c r="A36" s="24">
        <f>IF(I36&gt;0,MAX(A$4:A35)+1," ")</f>
        <v>30</v>
      </c>
      <c r="B36" s="15" t="s">
        <v>217</v>
      </c>
      <c r="C36" s="57" t="s">
        <v>102</v>
      </c>
      <c r="D36" s="51">
        <v>1</v>
      </c>
      <c r="E36" s="57" t="s">
        <v>20</v>
      </c>
      <c r="F36" s="51">
        <v>1</v>
      </c>
      <c r="G36" s="57" t="s">
        <v>29</v>
      </c>
      <c r="H36" s="51" t="s">
        <v>2</v>
      </c>
      <c r="I36" s="47">
        <f>IF(C36=" ",0,BV36)</f>
        <v>268.4910872937637</v>
      </c>
      <c r="K36" s="38">
        <f>IF(AND(K$1&lt;&gt;$F36,J36&gt;0)=TRUE,1,"")</f>
      </c>
      <c r="L36" s="39">
        <f>IF(J36="",0,(L$4*(101+(1000*LOG(J$4,10))-(1000*LOG(J36,10)))))</f>
        <v>0</v>
      </c>
      <c r="M36" s="127">
        <v>17</v>
      </c>
      <c r="N36" s="15">
        <f>IF(AND(N$1&lt;&gt;$F36,M36&gt;0)=TRUE,1,"")</f>
      </c>
      <c r="O36" s="28">
        <f>IF(M36="",0,(O$4*(101+(1000*LOG(M$4,10))-(1000*LOG(M36,10)))))</f>
        <v>268.4910872937637</v>
      </c>
      <c r="Q36" s="38">
        <f>IF(AND(Q$1&lt;&gt;$F36,P36&gt;0)=TRUE,1,"")</f>
      </c>
      <c r="R36" s="39">
        <f>IF(P36="",0,(R$4*(101+(1000*LOG(P$4,10))-(1000*LOG(P36,10)))))</f>
        <v>0</v>
      </c>
      <c r="S36" s="127"/>
      <c r="T36" s="15">
        <f>IF(AND(T$1&lt;&gt;$F36,S36&gt;0)=TRUE,1,"")</f>
      </c>
      <c r="U36" s="28">
        <f>IF(S36="",0,(U$4*(101+(1000*LOG(S$4,10))-(1000*LOG(S36,10)))))</f>
        <v>0</v>
      </c>
      <c r="V36" s="126"/>
      <c r="W36" s="38">
        <f>IF(AND(W$1&lt;&gt;$F36,V36&gt;0)=TRUE,1,"")</f>
      </c>
      <c r="X36" s="39">
        <f>IF(V36="",0,(X$4*(101+(1000*LOG(V$4,10))-(1000*LOG(V36,10)))))</f>
        <v>0</v>
      </c>
      <c r="Y36" s="127"/>
      <c r="Z36" s="15">
        <f>IF(AND(Z$1&lt;&gt;$F36,Y36&gt;0)=TRUE,1,"")</f>
      </c>
      <c r="AA36" s="28">
        <f>IF(Y36="",0,(AA$4*(101+(1000*LOG(Y$4,10))-(1000*LOG(Y36,10)))))</f>
        <v>0</v>
      </c>
      <c r="AB36" s="126"/>
      <c r="AC36" s="38">
        <f>IF(AND(AC$1&lt;&gt;$F36,AB36&gt;0)=TRUE,1,"")</f>
      </c>
      <c r="AD36" s="39">
        <f>IF(AB36="",0,(AD$4*(101+(1000*LOG(AB$4,10))-(1000*LOG(AB36,10)))))</f>
        <v>0</v>
      </c>
      <c r="AE36" s="127"/>
      <c r="AF36" s="15">
        <f>IF(AND(AF$1&lt;&gt;$F36,AE36&gt;0)=TRUE,1,"")</f>
      </c>
      <c r="AG36" s="28">
        <f>IF(AE36="",0,(AG$4*(101+(1000*LOG(AE$4,10))-(1000*LOG(AE36,10)))))</f>
        <v>0</v>
      </c>
      <c r="AH36" s="126"/>
      <c r="AI36" s="38">
        <f>IF(AND(AI$1&lt;&gt;$F36,AH36&gt;0)=TRUE,1,"")</f>
      </c>
      <c r="AJ36" s="39">
        <f>IF(AH36="",0,(AJ$4*(101+(1000*LOG(AH$4,10))-(1000*LOG(AH36,10)))))</f>
        <v>0</v>
      </c>
      <c r="AK36" s="127"/>
      <c r="AL36" s="15">
        <f>IF(AND(AL$1&lt;&gt;$F36,AK36&gt;0)=TRUE,1,"")</f>
      </c>
      <c r="AM36" s="28">
        <f>IF(AK36="",0,(AM$4*(101+(1000*LOG(AK$4,10))-(1000*LOG(AK36,10)))))</f>
        <v>0</v>
      </c>
      <c r="AN36" s="126"/>
      <c r="AO36" s="38">
        <f>IF(AND(AO$1&lt;&gt;$F36,AN36&gt;0)=TRUE,1,"")</f>
      </c>
      <c r="AP36" s="39">
        <f>IF(AN36="",0,(AP$4*(101+(1000*LOG(AN$4,10))-(1000*LOG(AN36,10)))))</f>
        <v>0</v>
      </c>
      <c r="AQ36" s="127"/>
      <c r="AR36" s="15">
        <f>IF(AND(AR$1&lt;&gt;$F36,AQ36&gt;0)=TRUE,1,"")</f>
      </c>
      <c r="AS36" s="28">
        <f>IF(AQ36="",0,(AS$4*(101+(1000*LOG(AQ$4,10))-(1000*LOG(AQ36,10)))))</f>
        <v>0</v>
      </c>
      <c r="AT36" s="126"/>
      <c r="AU36" s="38">
        <f>IF(AND(AU$1&lt;&gt;$F36,AT36&gt;0)=TRUE,1,"")</f>
      </c>
      <c r="AV36" s="39">
        <f>IF(AT36="",0,(AV$4*(101+(1000*LOG(AT$4,10))-(1000*LOG(AT36,10)))))</f>
        <v>0</v>
      </c>
      <c r="AW36" s="127"/>
      <c r="AX36" s="15">
        <f>IF(AND(AX$1&lt;&gt;$F36,AW36&gt;0)=TRUE,1,"")</f>
      </c>
      <c r="AY36" s="28">
        <f>IF(AW36="",0,(AY$4*(101+(1000*LOG(AW$4,10))-(1000*LOG(AW36,10)))))</f>
        <v>0</v>
      </c>
      <c r="AZ36" s="126"/>
      <c r="BA36" s="38">
        <f>IF(AND(BA$1&lt;&gt;$F36,AZ36&gt;0)=TRUE,1,"")</f>
      </c>
      <c r="BB36" s="39">
        <f>IF(AZ36="",0,(BB$4*(101+(1000*LOG(AZ$4,10))-(1000*LOG(AZ36,10)))))</f>
        <v>0</v>
      </c>
      <c r="BC36" s="127"/>
      <c r="BD36" s="15">
        <f>IF(AND(BD$1&lt;&gt;$F36,BC36&gt;0)=TRUE,1,"")</f>
      </c>
      <c r="BE36" s="28">
        <f>IF(BC36="",0,(BE$4*(101+(1000*LOG(BC$4,10))-(1000*LOG(BC36,10)))))</f>
        <v>0</v>
      </c>
      <c r="BF36" s="126"/>
      <c r="BG36" s="38">
        <f>IF(AND(BG$1&lt;&gt;$F36,BF36&gt;0)=TRUE,1,"")</f>
      </c>
      <c r="BH36" s="39">
        <f>IF(BF36="",0,(BH$4*(101+(1000*LOG(BF$4,10))-(1000*LOG(BF36,10)))))</f>
        <v>0</v>
      </c>
      <c r="BI36" s="127"/>
      <c r="BJ36" s="15">
        <f>IF(AND(BJ$1&lt;&gt;$F36,BI36&gt;0)=TRUE,1,"")</f>
      </c>
      <c r="BK36" s="28">
        <f>IF(BI36="",0,(BK$4*(101+(1000*LOG(BI$4,10))-(1000*LOG(BI36,10)))))</f>
        <v>0</v>
      </c>
      <c r="BL36" s="126"/>
      <c r="BM36" s="38">
        <f>IF(AND(BM$1&lt;&gt;$F36,BL36&gt;0)=TRUE,1,"")</f>
      </c>
      <c r="BN36" s="39">
        <f>IF(BL36="",0,(BN$4*(101+(1000*LOG(BL$4,10))-(1000*LOG(BL36,10)))))</f>
        <v>0</v>
      </c>
      <c r="BO36" s="127"/>
      <c r="BP36" s="15">
        <f>IF(AND(BP$1&lt;&gt;$F36,BO36&gt;0)=TRUE,1,"")</f>
      </c>
      <c r="BQ36" s="28">
        <f>IF(BO36="",0,(BQ$4*(101+(1000*LOG(BO$4,10))-(1000*LOG(BO36,10)))))</f>
        <v>0</v>
      </c>
      <c r="BR36" s="27">
        <f>L36+O36+R36+U36+X36+AA36+AD36+AG36+AJ36+AM36+AP36+AS36+AV36+AY36+BB36+BE36+BH36+BK36+BN36+BQ36</f>
        <v>268.4910872937637</v>
      </c>
      <c r="BS36" s="30">
        <f>CQ36</f>
        <v>268.4910872937637</v>
      </c>
      <c r="BT36" s="15">
        <f>IF(MAX(BP36,BM36,BJ36,BG36,BD36,BA36,AX36,AU36,AR36,AO36,AL36,AI36,AF36,AC36,Z36,W36,T36,Q36,N36,K36)&gt;0,"*","")</f>
      </c>
      <c r="BU36" s="28">
        <f>IF(BT36="*",BS36*0.05,0)</f>
        <v>0</v>
      </c>
      <c r="BV36" s="31">
        <f>BS36+BU36</f>
        <v>268.4910872937637</v>
      </c>
      <c r="BW36" s="25">
        <f>L36</f>
        <v>0</v>
      </c>
      <c r="BX36" s="25">
        <f>O36</f>
        <v>268.4910872937637</v>
      </c>
      <c r="BY36" s="25">
        <f>R36</f>
        <v>0</v>
      </c>
      <c r="BZ36" s="25">
        <f>U36</f>
        <v>0</v>
      </c>
      <c r="CA36" s="25">
        <f>X36</f>
        <v>0</v>
      </c>
      <c r="CB36" s="25">
        <f>AA36</f>
        <v>0</v>
      </c>
      <c r="CC36" s="25">
        <f>AD36</f>
        <v>0</v>
      </c>
      <c r="CD36" s="25">
        <f>AG36</f>
        <v>0</v>
      </c>
      <c r="CE36" s="25">
        <f>AJ36</f>
        <v>0</v>
      </c>
      <c r="CF36" s="25">
        <f>AM36</f>
        <v>0</v>
      </c>
      <c r="CG36" s="25">
        <f>AP36</f>
        <v>0</v>
      </c>
      <c r="CH36" s="25">
        <f>AS36</f>
        <v>0</v>
      </c>
      <c r="CI36" s="25">
        <f>AV36</f>
        <v>0</v>
      </c>
      <c r="CJ36" s="25">
        <f>AY36</f>
        <v>0</v>
      </c>
      <c r="CK36" s="25">
        <f>BB36</f>
        <v>0</v>
      </c>
      <c r="CL36" s="25">
        <f>BE36</f>
        <v>0</v>
      </c>
      <c r="CM36" s="25">
        <f>BH36</f>
        <v>0</v>
      </c>
      <c r="CN36" s="25">
        <f>BK36</f>
        <v>0</v>
      </c>
      <c r="CO36" s="25">
        <f>BN36</f>
        <v>0</v>
      </c>
      <c r="CP36" s="25">
        <f>BQ36</f>
        <v>0</v>
      </c>
      <c r="CQ36" s="25">
        <f>(LARGE(BW36:CP36,1))+(LARGE(BW36:CP36,2))+(LARGE(BW36:CP36,3))+(LARGE(BW36:CP36,4)+(LARGE(BW36:CP36,5)))</f>
        <v>268.4910872937637</v>
      </c>
      <c r="CS36" s="75">
        <f>IF($E36="Belter",$I36,0)</f>
        <v>0</v>
      </c>
      <c r="CT36" s="75">
        <f>IF($E36="Friesland",$I36,0)</f>
        <v>268.4910872937637</v>
      </c>
      <c r="CU36" s="75">
        <f>IF($E36="Nieuwkoop",$I36,0)</f>
        <v>0</v>
      </c>
      <c r="CV36" s="75">
        <f>IF($E36="Reeuwijk",$I36,0)</f>
        <v>0</v>
      </c>
      <c r="CW36" s="75">
        <f>IF($E36="Rotterdam",$I36,0)</f>
        <v>0</v>
      </c>
      <c r="CX36" s="75">
        <f>IF($E36="Spiegelplas",$I36,0)</f>
        <v>0</v>
      </c>
      <c r="CY36" s="75">
        <f>IF($E36="Zuid",$I36,0)</f>
        <v>0</v>
      </c>
      <c r="CZ36" s="75">
        <f>IF($E36="Zuidlaardermeer",$I36,0)</f>
        <v>0</v>
      </c>
      <c r="DB36" s="2">
        <f>IF(F36&lt;&gt;3,I36,"")</f>
        <v>268.4910872937637</v>
      </c>
      <c r="DC36" s="107">
        <f>IF(F36&lt;&gt;3,IF($G36=DC$2,$I36,""),"")</f>
      </c>
      <c r="DD36" s="107">
        <f>IF(F36&lt;&gt;3,IF($G36=DD$2,$I36,""),"")</f>
        <v>268.4910872937637</v>
      </c>
      <c r="DE36" s="107">
        <f>IF(F36&lt;&gt;3,IF($G36=DE$2,$I36,""),"")</f>
      </c>
      <c r="DF36" s="107">
        <f>IF(F36&lt;&gt;3,IF($H36=DF$2,$I36,""),"")</f>
      </c>
      <c r="DG36" s="76">
        <f>IF(F36&lt;&gt;3,D36,"")</f>
        <v>1</v>
      </c>
    </row>
    <row r="37" spans="1:111" ht="12.75" customHeight="1">
      <c r="A37" s="24">
        <f>IF(I37&gt;0,MAX(A$4:A36)+1," ")</f>
        <v>31</v>
      </c>
      <c r="B37" s="15" t="s">
        <v>70</v>
      </c>
      <c r="C37" s="57" t="s">
        <v>91</v>
      </c>
      <c r="D37" s="51">
        <v>1</v>
      </c>
      <c r="E37" s="57" t="s">
        <v>22</v>
      </c>
      <c r="F37" s="51">
        <v>2</v>
      </c>
      <c r="G37" s="57" t="s">
        <v>29</v>
      </c>
      <c r="H37" s="51" t="s">
        <v>2</v>
      </c>
      <c r="I37" s="47">
        <f>BV37</f>
        <v>263.72729749769974</v>
      </c>
      <c r="J37" s="126">
        <v>11</v>
      </c>
      <c r="K37" s="38">
        <f>IF(AND(K$1&lt;&gt;$F37,J37&gt;0)=TRUE,1,"")</f>
      </c>
      <c r="L37" s="39">
        <f>IF(J37="",0,(L$4*(101+(1000*LOG(J$4,10))-(1000*LOG(J37,10)))))</f>
        <v>263.72729749769974</v>
      </c>
      <c r="M37" s="127"/>
      <c r="N37" s="15">
        <f>IF(AND(N$1&lt;&gt;$F37,M37&gt;0)=TRUE,1,"")</f>
      </c>
      <c r="O37" s="28">
        <f>IF(M37="",0,(O$4*(101+(1000*LOG(M$4,10))-(1000*LOG(M37,10)))))</f>
        <v>0</v>
      </c>
      <c r="Q37" s="38">
        <f>IF(AND(Q$1&lt;&gt;$F37,P37&gt;0)=TRUE,1,"")</f>
      </c>
      <c r="R37" s="39">
        <f>IF(P37="",0,(R$4*(101+(1000*LOG(P$4,10))-(1000*LOG(P37,10)))))</f>
        <v>0</v>
      </c>
      <c r="S37" s="127"/>
      <c r="T37" s="15">
        <f>IF(AND(T$1&lt;&gt;$F37,S37&gt;0)=TRUE,1,"")</f>
      </c>
      <c r="U37" s="28">
        <f>IF(S37="",0,(U$4*(101+(1000*LOG(S$4,10))-(1000*LOG(S37,10)))))</f>
        <v>0</v>
      </c>
      <c r="V37" s="126"/>
      <c r="W37" s="38">
        <f>IF(AND(W$1&lt;&gt;$F37,V37&gt;0)=TRUE,1,"")</f>
      </c>
      <c r="X37" s="39">
        <f>IF(V37="",0,(X$4*(101+(1000*LOG(V$4,10))-(1000*LOG(V37,10)))))</f>
        <v>0</v>
      </c>
      <c r="Y37" s="127"/>
      <c r="Z37" s="152"/>
      <c r="AA37" s="28">
        <f>IF(Y37="",0,(AA$4*(101+(1000*LOG(Y$4,10))-(1000*LOG(Y37,10)))))</f>
        <v>0</v>
      </c>
      <c r="AB37" s="126"/>
      <c r="AC37" s="38">
        <f>IF(AND(AC$1&lt;&gt;$F37,AB37&gt;0)=TRUE,1,"")</f>
      </c>
      <c r="AD37" s="39">
        <f>IF(AB37="",0,(AD$4*(101+(1000*LOG(AB$4,10))-(1000*LOG(AB37,10)))))</f>
        <v>0</v>
      </c>
      <c r="AE37" s="127"/>
      <c r="AF37" s="15">
        <f>IF(AND(AF$1&lt;&gt;$F37,AE37&gt;0)=TRUE,1,"")</f>
      </c>
      <c r="AG37" s="28">
        <f>IF(AE37="",0,(AG$4*(101+(1000*LOG(AE$4,10))-(1000*LOG(AE37,10)))))</f>
        <v>0</v>
      </c>
      <c r="AH37" s="126"/>
      <c r="AI37" s="38">
        <f>IF(AND(AI$1&lt;&gt;$F37,AH37&gt;0)=TRUE,1,"")</f>
      </c>
      <c r="AJ37" s="39">
        <f>IF(AH37="",0,(AJ$4*(101+(1000*LOG(AH$4,10))-(1000*LOG(AH37,10)))))</f>
        <v>0</v>
      </c>
      <c r="AK37" s="127"/>
      <c r="AL37" s="15">
        <f>IF(AND(AL$1&lt;&gt;$F37,AK37&gt;0)=TRUE,1,"")</f>
      </c>
      <c r="AM37" s="28">
        <f>IF(AK37="",0,(AM$4*(101+(1000*LOG(AK$4,10))-(1000*LOG(AK37,10)))))</f>
        <v>0</v>
      </c>
      <c r="AN37" s="126"/>
      <c r="AO37" s="38">
        <f>IF(AND(AO$1&lt;&gt;$F37,AN37&gt;0)=TRUE,1,"")</f>
      </c>
      <c r="AP37" s="39">
        <f>IF(AN37="",0,(AP$4*(101+(1000*LOG(AN$4,10))-(1000*LOG(AN37,10)))))</f>
        <v>0</v>
      </c>
      <c r="AQ37" s="127"/>
      <c r="AR37" s="15">
        <f>IF(AND(AR$1&lt;&gt;$F37,AQ37&gt;0)=TRUE,1,"")</f>
      </c>
      <c r="AS37" s="28">
        <f>IF(AQ37="",0,(AS$4*(101+(1000*LOG(AQ$4,10))-(1000*LOG(AQ37,10)))))</f>
        <v>0</v>
      </c>
      <c r="AT37" s="126"/>
      <c r="AU37" s="38">
        <f>IF(AND(AU$1&lt;&gt;$F37,AT37&gt;0)=TRUE,1,"")</f>
      </c>
      <c r="AV37" s="39">
        <f>IF(AT37="",0,(AV$4*(101+(1000*LOG(AT$4,10))-(1000*LOG(AT37,10)))))</f>
        <v>0</v>
      </c>
      <c r="AW37" s="127"/>
      <c r="AX37" s="15">
        <f>IF(AND(AX$1&lt;&gt;$F37,AW37&gt;0)=TRUE,1,"")</f>
      </c>
      <c r="AY37" s="28">
        <f>IF(AW37="",0,(AY$4*(101+(1000*LOG(AW$4,10))-(1000*LOG(AW37,10)))))</f>
        <v>0</v>
      </c>
      <c r="AZ37" s="126"/>
      <c r="BA37" s="38">
        <f>IF(AND(BA$1&lt;&gt;$F37,AZ37&gt;0)=TRUE,1,"")</f>
      </c>
      <c r="BB37" s="39">
        <f>IF(AZ37="",0,(BB$4*(101+(1000*LOG(AZ$4,10))-(1000*LOG(AZ37,10)))))</f>
        <v>0</v>
      </c>
      <c r="BC37" s="127"/>
      <c r="BD37" s="15">
        <f>IF(AND(BD$1&lt;&gt;$F37,BC37&gt;0)=TRUE,1,"")</f>
      </c>
      <c r="BE37" s="28">
        <f>IF(BC37="",0,(BE$4*(101+(1000*LOG(BC$4,10))-(1000*LOG(BC37,10)))))</f>
        <v>0</v>
      </c>
      <c r="BF37" s="126"/>
      <c r="BG37" s="38">
        <f>IF(AND(BG$1&lt;&gt;$F37,BF37&gt;0)=TRUE,1,"")</f>
      </c>
      <c r="BH37" s="39">
        <f>IF(BF37="",0,(BH$4*(101+(1000*LOG(BF$4,10))-(1000*LOG(BF37,10)))))</f>
        <v>0</v>
      </c>
      <c r="BI37" s="127"/>
      <c r="BJ37" s="15">
        <f>IF(AND(BJ$1&lt;&gt;$F37,BI37&gt;0)=TRUE,1,"")</f>
      </c>
      <c r="BK37" s="28">
        <f>IF(BI37="",0,(BK$4*(101+(1000*LOG(BI$4,10))-(1000*LOG(BI37,10)))))</f>
        <v>0</v>
      </c>
      <c r="BL37" s="126"/>
      <c r="BM37" s="38">
        <f>IF(AND(BM$1&lt;&gt;$F37,BL37&gt;0)=TRUE,1,"")</f>
      </c>
      <c r="BN37" s="39">
        <f>IF(BL37="",0,(BN$4*(101+(1000*LOG(BL$4,10))-(1000*LOG(BL37,10)))))</f>
        <v>0</v>
      </c>
      <c r="BO37" s="127"/>
      <c r="BP37" s="15">
        <f>IF(AND(BP$1&lt;&gt;$F37,BO37&gt;0)=TRUE,1,"")</f>
      </c>
      <c r="BQ37" s="28">
        <f>IF(BO37="",0,(BQ$4*(101+(1000*LOG(BO$4,10))-(1000*LOG(BO37,10)))))</f>
        <v>0</v>
      </c>
      <c r="BR37" s="27">
        <f>L37+O37+R37+U37+X37+AA37+AD37+AG37+AJ37+AM37+AP37+AS37+AV37+AY37+BB37+BE37+BH37+BK37+BN37+BQ37</f>
        <v>263.72729749769974</v>
      </c>
      <c r="BS37" s="30">
        <f>CQ37</f>
        <v>263.72729749769974</v>
      </c>
      <c r="BT37" s="15">
        <f>IF(MAX(BP37,BM37,BJ37,BG37,BD37,BA37,AX37,AU37,AR37,AO37,AL37,AI37,AF37,AC37,Z37,W37,T37,Q37,N37,K37)&gt;0,"*","")</f>
      </c>
      <c r="BU37" s="28">
        <f>IF(BT37="*",BS37*0.05,0)</f>
        <v>0</v>
      </c>
      <c r="BV37" s="31">
        <f>BS37+BU37</f>
        <v>263.72729749769974</v>
      </c>
      <c r="BW37" s="25">
        <f>L37</f>
        <v>263.72729749769974</v>
      </c>
      <c r="BX37" s="25">
        <f>O37</f>
        <v>0</v>
      </c>
      <c r="BY37" s="25">
        <f>R37</f>
        <v>0</v>
      </c>
      <c r="BZ37" s="25">
        <f>U37</f>
        <v>0</v>
      </c>
      <c r="CA37" s="25">
        <f>X37</f>
        <v>0</v>
      </c>
      <c r="CB37" s="25">
        <f>AA37</f>
        <v>0</v>
      </c>
      <c r="CC37" s="25">
        <f>AD37</f>
        <v>0</v>
      </c>
      <c r="CD37" s="25">
        <f>AG37</f>
        <v>0</v>
      </c>
      <c r="CE37" s="25">
        <f>AJ37</f>
        <v>0</v>
      </c>
      <c r="CF37" s="25">
        <f>AM37</f>
        <v>0</v>
      </c>
      <c r="CG37" s="25">
        <f>AP37</f>
        <v>0</v>
      </c>
      <c r="CH37" s="25">
        <f>AS37</f>
        <v>0</v>
      </c>
      <c r="CI37" s="25">
        <f>AV37</f>
        <v>0</v>
      </c>
      <c r="CJ37" s="25">
        <f>AY37</f>
        <v>0</v>
      </c>
      <c r="CK37" s="25">
        <f>BB37</f>
        <v>0</v>
      </c>
      <c r="CL37" s="25">
        <f>BE37</f>
        <v>0</v>
      </c>
      <c r="CM37" s="25">
        <f>BH37</f>
        <v>0</v>
      </c>
      <c r="CN37" s="25">
        <f>BK37</f>
        <v>0</v>
      </c>
      <c r="CO37" s="25">
        <f>BN37</f>
        <v>0</v>
      </c>
      <c r="CP37" s="25">
        <f>BQ37</f>
        <v>0</v>
      </c>
      <c r="CQ37" s="25">
        <f>(LARGE(BW37:CP37,1))+(LARGE(BW37:CP37,2))+(LARGE(BW37:CP37,3))+(LARGE(BW37:CP37,4)+(LARGE(BW37:CP37,5)))</f>
        <v>263.72729749769974</v>
      </c>
      <c r="CS37" s="75">
        <f>IF($E37="Belter",$I37,0)</f>
        <v>0</v>
      </c>
      <c r="CT37" s="75">
        <f>IF($E37="Friesland",$I37,0)</f>
        <v>0</v>
      </c>
      <c r="CU37" s="75">
        <f>IF($E37="Nieuwkoop",$I37,0)</f>
        <v>0</v>
      </c>
      <c r="CV37" s="75">
        <f>IF($E37="Reeuwijk",$I37,0)</f>
        <v>263.72729749769974</v>
      </c>
      <c r="CW37" s="75">
        <f>IF($E37="Rotterdam",$I37,0)</f>
        <v>0</v>
      </c>
      <c r="CX37" s="75">
        <f>IF($E37="Spiegelplas",$I37,0)</f>
        <v>0</v>
      </c>
      <c r="CY37" s="75">
        <f>IF($E37="Zuid",$I37,0)</f>
        <v>0</v>
      </c>
      <c r="CZ37" s="75">
        <f>IF($E37="Zuidlaardermeer",$I37,0)</f>
        <v>0</v>
      </c>
      <c r="DB37" s="2">
        <f>IF(F37&lt;&gt;3,I37,"")</f>
        <v>263.72729749769974</v>
      </c>
      <c r="DC37" s="107">
        <f>IF(F37&lt;&gt;3,IF($G37=DC$2,$I37,""),"")</f>
      </c>
      <c r="DD37" s="107">
        <f>IF(F37&lt;&gt;3,IF($G37=DD$2,$I37,""),"")</f>
        <v>263.72729749769974</v>
      </c>
      <c r="DE37" s="107">
        <f>IF(F37&lt;&gt;3,IF($G37=DE$2,$I37,""),"")</f>
      </c>
      <c r="DF37" s="107">
        <f>IF(F37&lt;&gt;3,IF($H37=DF$2,$I37,""),"")</f>
      </c>
      <c r="DG37" s="76">
        <f>IF(F37&lt;&gt;3,D37,"")</f>
        <v>1</v>
      </c>
    </row>
    <row r="38" spans="1:111" ht="12.75" customHeight="1">
      <c r="A38" s="24">
        <f>IF(I38&gt;0,MAX(A$4:A37)+1," ")</f>
        <v>32</v>
      </c>
      <c r="B38" s="15" t="s">
        <v>95</v>
      </c>
      <c r="C38" s="57" t="s">
        <v>96</v>
      </c>
      <c r="D38" s="51">
        <v>2</v>
      </c>
      <c r="E38" s="57" t="s">
        <v>23</v>
      </c>
      <c r="F38" s="51">
        <v>2</v>
      </c>
      <c r="G38" s="57" t="s">
        <v>28</v>
      </c>
      <c r="H38" s="51" t="s">
        <v>2</v>
      </c>
      <c r="I38" s="47">
        <f>BV38</f>
        <v>243.39268515822505</v>
      </c>
      <c r="J38" s="126">
        <v>16</v>
      </c>
      <c r="K38" s="38">
        <f>IF(AND(K$1&lt;&gt;$F38,J38&gt;0)=TRUE,1,"")</f>
      </c>
      <c r="L38" s="39">
        <f>IF(J38="",0,(L$4*(101+(1000*LOG(J$4,10))-(1000*LOG(J38,10)))))</f>
        <v>101</v>
      </c>
      <c r="M38" s="127"/>
      <c r="N38" s="15">
        <f>IF(AND(N$1&lt;&gt;$F38,M38&gt;0)=TRUE,1,"")</f>
      </c>
      <c r="O38" s="28">
        <f>IF(M38="",0,(O$4*(101+(1000*LOG(M$4,10))-(1000*LOG(M38,10)))))</f>
        <v>0</v>
      </c>
      <c r="P38" s="126">
        <v>20</v>
      </c>
      <c r="Q38" s="38">
        <f>IF(AND(Q$1&lt;&gt;$F38,P38&gt;0)=TRUE,1,"")</f>
      </c>
      <c r="R38" s="39">
        <f>IF(P38="",0,(R$4*(101+(1000*LOG(P$4,10))-(1000*LOG(P38,10)))))</f>
        <v>142.39268515822505</v>
      </c>
      <c r="S38" s="127"/>
      <c r="T38" s="15">
        <f>IF(AND(T$1&lt;&gt;$F38,S38&gt;0)=TRUE,1,"")</f>
      </c>
      <c r="U38" s="28">
        <f>IF(S38="",0,(U$4*(101+(1000*LOG(S$4,10))-(1000*LOG(S38,10)))))</f>
        <v>0</v>
      </c>
      <c r="V38" s="126"/>
      <c r="W38" s="38">
        <f>IF(AND(W$1&lt;&gt;$F38,V38&gt;0)=TRUE,1,"")</f>
      </c>
      <c r="X38" s="39">
        <f>IF(V38="",0,(X$4*(101+(1000*LOG(V$4,10))-(1000*LOG(V38,10)))))</f>
        <v>0</v>
      </c>
      <c r="Y38" s="127"/>
      <c r="Z38" s="15">
        <f>IF(AND(Z$1&lt;&gt;$F38,Y38&gt;0)=TRUE,1,"")</f>
      </c>
      <c r="AA38" s="28">
        <f>IF(Y38="",0,(AA$4*(101+(1000*LOG(Y$4,10))-(1000*LOG(Y38,10)))))</f>
        <v>0</v>
      </c>
      <c r="AB38" s="126"/>
      <c r="AC38" s="38">
        <f>IF(AND(AC$1&lt;&gt;$F38,AB38&gt;0)=TRUE,1,"")</f>
      </c>
      <c r="AD38" s="39">
        <f>IF(AB38="",0,(AD$4*(101+(1000*LOG(AB$4,10))-(1000*LOG(AB38,10)))))</f>
        <v>0</v>
      </c>
      <c r="AE38" s="127"/>
      <c r="AF38" s="15">
        <f>IF(AND(AF$1&lt;&gt;$F38,AE38&gt;0)=TRUE,1,"")</f>
      </c>
      <c r="AG38" s="28">
        <f>IF(AE38="",0,(AG$4*(101+(1000*LOG(AE$4,10))-(1000*LOG(AE38,10)))))</f>
        <v>0</v>
      </c>
      <c r="AH38" s="126"/>
      <c r="AI38" s="38">
        <f>IF(AND(AI$1&lt;&gt;$F38,AH38&gt;0)=TRUE,1,"")</f>
      </c>
      <c r="AJ38" s="39">
        <f>IF(AH38="",0,(AJ$4*(101+(1000*LOG(AH$4,10))-(1000*LOG(AH38,10)))))</f>
        <v>0</v>
      </c>
      <c r="AK38" s="127"/>
      <c r="AL38" s="15">
        <f>IF(AND(AL$1&lt;&gt;$F38,AK38&gt;0)=TRUE,1,"")</f>
      </c>
      <c r="AM38" s="28">
        <f>IF(AK38="",0,(AM$4*(101+(1000*LOG(AK$4,10))-(1000*LOG(AK38,10)))))</f>
        <v>0</v>
      </c>
      <c r="AN38" s="126"/>
      <c r="AO38" s="38">
        <f>IF(AND(AO$1&lt;&gt;$F38,AN38&gt;0)=TRUE,1,"")</f>
      </c>
      <c r="AP38" s="39">
        <f>IF(AN38="",0,(AP$4*(101+(1000*LOG(AN$4,10))-(1000*LOG(AN38,10)))))</f>
        <v>0</v>
      </c>
      <c r="AQ38" s="127"/>
      <c r="AR38" s="15">
        <f>IF(AND(AR$1&lt;&gt;$F38,AQ38&gt;0)=TRUE,1,"")</f>
      </c>
      <c r="AS38" s="28">
        <f>IF(AQ38="",0,(AS$4*(101+(1000*LOG(AQ$4,10))-(1000*LOG(AQ38,10)))))</f>
        <v>0</v>
      </c>
      <c r="AT38" s="126"/>
      <c r="AU38" s="38">
        <f>IF(AND(AU$1&lt;&gt;$F38,AT38&gt;0)=TRUE,1,"")</f>
      </c>
      <c r="AV38" s="39">
        <f>IF(AT38="",0,(AV$4*(101+(1000*LOG(AT$4,10))-(1000*LOG(AT38,10)))))</f>
        <v>0</v>
      </c>
      <c r="AW38" s="127"/>
      <c r="AX38" s="15">
        <f>IF(AND(AX$1&lt;&gt;$F38,AW38&gt;0)=TRUE,1,"")</f>
      </c>
      <c r="AY38" s="28">
        <f>IF(AW38="",0,(AY$4*(101+(1000*LOG(AW$4,10))-(1000*LOG(AW38,10)))))</f>
        <v>0</v>
      </c>
      <c r="AZ38" s="126"/>
      <c r="BA38" s="38">
        <f>IF(AND(BA$1&lt;&gt;$F38,AZ38&gt;0)=TRUE,1,"")</f>
      </c>
      <c r="BB38" s="39">
        <f>IF(AZ38="",0,(BB$4*(101+(1000*LOG(AZ$4,10))-(1000*LOG(AZ38,10)))))</f>
        <v>0</v>
      </c>
      <c r="BC38" s="127"/>
      <c r="BD38" s="15">
        <f>IF(AND(BD$1&lt;&gt;$F38,BC38&gt;0)=TRUE,1,"")</f>
      </c>
      <c r="BE38" s="28">
        <f>IF(BC38="",0,(BE$4*(101+(1000*LOG(BC$4,10))-(1000*LOG(BC38,10)))))</f>
        <v>0</v>
      </c>
      <c r="BF38" s="126"/>
      <c r="BG38" s="38">
        <f>IF(AND(BG$1&lt;&gt;$F38,BF38&gt;0)=TRUE,1,"")</f>
      </c>
      <c r="BH38" s="39">
        <f>IF(BF38="",0,(BH$4*(101+(1000*LOG(BF$4,10))-(1000*LOG(BF38,10)))))</f>
        <v>0</v>
      </c>
      <c r="BI38" s="127"/>
      <c r="BJ38" s="15">
        <f>IF(AND(BJ$1&lt;&gt;$F38,BI38&gt;0)=TRUE,1,"")</f>
      </c>
      <c r="BK38" s="28">
        <f>IF(BI38="",0,(BK$4*(101+(1000*LOG(BI$4,10))-(1000*LOG(BI38,10)))))</f>
        <v>0</v>
      </c>
      <c r="BL38" s="126"/>
      <c r="BM38" s="38">
        <f>IF(AND(BM$1&lt;&gt;$F38,BL38&gt;0)=TRUE,1,"")</f>
      </c>
      <c r="BN38" s="39">
        <f>IF(BL38="",0,(BN$4*(101+(1000*LOG(BL$4,10))-(1000*LOG(BL38,10)))))</f>
        <v>0</v>
      </c>
      <c r="BO38" s="127"/>
      <c r="BP38" s="15">
        <f>IF(AND(BP$1&lt;&gt;$F38,BO38&gt;0)=TRUE,1,"")</f>
      </c>
      <c r="BQ38" s="28">
        <f>IF(BO38="",0,(BQ$4*(101+(1000*LOG(BO$4,10))-(1000*LOG(BO38,10)))))</f>
        <v>0</v>
      </c>
      <c r="BR38" s="27">
        <f>L38+O38+R38+U38+X38+AA38+AD38+AG38+AJ38+AM38+AP38+AS38+AV38+AY38+BB38+BE38+BH38+BK38+BN38+BQ38</f>
        <v>243.39268515822505</v>
      </c>
      <c r="BS38" s="30">
        <f>CQ38</f>
        <v>243.39268515822505</v>
      </c>
      <c r="BT38" s="15">
        <f>IF(MAX(BP38,BM38,BJ38,BG38,BD38,BA38,AX38,AU38,AR38,AO38,AL38,AI38,AF38,AC38,Z38,W38,T38,Q38,N38,K38)&gt;0,"*","")</f>
      </c>
      <c r="BU38" s="28">
        <f>IF(BT38="*",BS38*0.05,0)</f>
        <v>0</v>
      </c>
      <c r="BV38" s="31">
        <f>BS38+BU38</f>
        <v>243.39268515822505</v>
      </c>
      <c r="BW38" s="25">
        <f>L38</f>
        <v>101</v>
      </c>
      <c r="BX38" s="25">
        <f>O38</f>
        <v>0</v>
      </c>
      <c r="BY38" s="25">
        <f>R38</f>
        <v>142.39268515822505</v>
      </c>
      <c r="BZ38" s="25">
        <f>U38</f>
        <v>0</v>
      </c>
      <c r="CA38" s="25">
        <f>X38</f>
        <v>0</v>
      </c>
      <c r="CB38" s="25">
        <f>AA38</f>
        <v>0</v>
      </c>
      <c r="CC38" s="25">
        <f>AD38</f>
        <v>0</v>
      </c>
      <c r="CD38" s="25">
        <f>AG38</f>
        <v>0</v>
      </c>
      <c r="CE38" s="25">
        <f>AJ38</f>
        <v>0</v>
      </c>
      <c r="CF38" s="25">
        <f>AM38</f>
        <v>0</v>
      </c>
      <c r="CG38" s="25">
        <f>AP38</f>
        <v>0</v>
      </c>
      <c r="CH38" s="25">
        <f>AS38</f>
        <v>0</v>
      </c>
      <c r="CI38" s="25">
        <f>AV38</f>
        <v>0</v>
      </c>
      <c r="CJ38" s="25">
        <f>AY38</f>
        <v>0</v>
      </c>
      <c r="CK38" s="25">
        <f>BB38</f>
        <v>0</v>
      </c>
      <c r="CL38" s="25">
        <f>BE38</f>
        <v>0</v>
      </c>
      <c r="CM38" s="25">
        <f>BH38</f>
        <v>0</v>
      </c>
      <c r="CN38" s="25">
        <f>BK38</f>
        <v>0</v>
      </c>
      <c r="CO38" s="25">
        <f>BN38</f>
        <v>0</v>
      </c>
      <c r="CP38" s="25">
        <f>BQ38</f>
        <v>0</v>
      </c>
      <c r="CQ38" s="25">
        <f>(LARGE(BW38:CP38,1))+(LARGE(BW38:CP38,2))+(LARGE(BW38:CP38,3))+(LARGE(BW38:CP38,4)+(LARGE(BW38:CP38,5)))</f>
        <v>243.39268515822505</v>
      </c>
      <c r="CS38" s="75">
        <f>IF($E38="Belter",$I38,0)</f>
        <v>0</v>
      </c>
      <c r="CT38" s="75">
        <f>IF($E38="Friesland",$I38,0)</f>
        <v>0</v>
      </c>
      <c r="CU38" s="75">
        <f>IF($E38="Nieuwkoop",$I38,0)</f>
        <v>0</v>
      </c>
      <c r="CV38" s="75">
        <f>IF($E38="Reeuwijk",$I38,0)</f>
        <v>0</v>
      </c>
      <c r="CW38" s="75">
        <f>IF($E38="Rotterdam",$I38,0)</f>
        <v>243.39268515822505</v>
      </c>
      <c r="CX38" s="75">
        <f>IF($E38="Spiegelplas",$I38,0)</f>
        <v>0</v>
      </c>
      <c r="CY38" s="75">
        <f>IF($E38="Zuid",$I38,0)</f>
        <v>0</v>
      </c>
      <c r="CZ38" s="75">
        <f>IF($E38="Zuidlaardermeer",$I38,0)</f>
        <v>0</v>
      </c>
      <c r="DB38" s="2">
        <f>IF(F38&lt;&gt;3,I38,"")</f>
        <v>243.39268515822505</v>
      </c>
      <c r="DC38" s="107">
        <f>IF(F38&lt;&gt;3,IF($G38=DC$2,$I38,""),"")</f>
        <v>243.39268515822505</v>
      </c>
      <c r="DD38" s="107">
        <f>IF(F38&lt;&gt;3,IF($G38=DD$2,$I38,""),"")</f>
      </c>
      <c r="DE38" s="107">
        <f>IF(F38&lt;&gt;3,IF($G38=DE$2,$I38,""),"")</f>
      </c>
      <c r="DF38" s="107">
        <f>IF(F38&lt;&gt;3,IF($H38=DF$2,$I38,""),"")</f>
      </c>
      <c r="DG38" s="76">
        <f>IF(F38&lt;&gt;3,D38,"")</f>
        <v>2</v>
      </c>
    </row>
    <row r="39" spans="1:111" ht="12.75" customHeight="1">
      <c r="A39" s="24">
        <f>IF(I39&gt;0,MAX(A$4:A38)+1," ")</f>
        <v>33</v>
      </c>
      <c r="B39" s="15" t="s">
        <v>223</v>
      </c>
      <c r="C39" s="57" t="s">
        <v>67</v>
      </c>
      <c r="D39" s="51">
        <v>1</v>
      </c>
      <c r="E39" s="57" t="s">
        <v>21</v>
      </c>
      <c r="F39" s="51">
        <v>2</v>
      </c>
      <c r="G39" s="57" t="s">
        <v>29</v>
      </c>
      <c r="H39" s="51" t="s">
        <v>2</v>
      </c>
      <c r="I39" s="47">
        <f>IF(C39=" ",0,BV39)</f>
        <v>239.30269816628152</v>
      </c>
      <c r="K39" s="38">
        <f>IF(AND(K$1&lt;&gt;$F39,J39&gt;0)=TRUE,1,"")</f>
      </c>
      <c r="L39" s="39">
        <f>IF(J39="",0,(L$4*(101+(1000*LOG(J$4,10))-(1000*LOG(J39,10)))))</f>
        <v>0</v>
      </c>
      <c r="M39" s="127"/>
      <c r="N39" s="15">
        <f>IF(AND(N$1&lt;&gt;$F39,M39&gt;0)=TRUE,1,"")</f>
      </c>
      <c r="O39" s="28">
        <f>IF(M39="",0,(O$4*(101+(1000*LOG(M$4,10))-(1000*LOG(M39,10)))))</f>
        <v>0</v>
      </c>
      <c r="P39" s="126">
        <v>16</v>
      </c>
      <c r="Q39" s="38">
        <f>IF(AND(Q$1&lt;&gt;$F39,P39&gt;0)=TRUE,1,"")</f>
      </c>
      <c r="R39" s="39">
        <f>IF(P39="",0,(R$4*(101+(1000*LOG(P$4,10))-(1000*LOG(P39,10)))))</f>
        <v>239.30269816628152</v>
      </c>
      <c r="S39" s="127"/>
      <c r="T39" s="15">
        <f>IF(AND(T$1&lt;&gt;$F39,S39&gt;0)=TRUE,1,"")</f>
      </c>
      <c r="U39" s="28">
        <f>IF(S39="",0,(U$4*(101+(1000*LOG(S$4,10))-(1000*LOG(S39,10)))))</f>
        <v>0</v>
      </c>
      <c r="V39" s="126"/>
      <c r="W39" s="38">
        <f>IF(AND(W$1&lt;&gt;$F39,V39&gt;0)=TRUE,1,"")</f>
      </c>
      <c r="X39" s="39">
        <f>IF(V39="",0,(X$4*(101+(1000*LOG(V$4,10))-(1000*LOG(V39,10)))))</f>
        <v>0</v>
      </c>
      <c r="Y39" s="127"/>
      <c r="Z39" s="15">
        <f>IF(AND(Z$1&lt;&gt;$F39,Y39&gt;0)=TRUE,1,"")</f>
      </c>
      <c r="AA39" s="28">
        <f>IF(Y39="",0,(AA$4*(101+(1000*LOG(Y$4,10))-(1000*LOG(Y39,10)))))</f>
        <v>0</v>
      </c>
      <c r="AB39" s="126"/>
      <c r="AC39" s="38">
        <f>IF(AND(AC$1&lt;&gt;$F39,AB39&gt;0)=TRUE,1,"")</f>
      </c>
      <c r="AD39" s="39">
        <f>IF(AB39="",0,(AD$4*(101+(1000*LOG(AB$4,10))-(1000*LOG(AB39,10)))))</f>
        <v>0</v>
      </c>
      <c r="AE39" s="127"/>
      <c r="AF39" s="15">
        <f>IF(AND(AF$1&lt;&gt;$F39,AE39&gt;0)=TRUE,1,"")</f>
      </c>
      <c r="AG39" s="28">
        <f>IF(AE39="",0,(AG$4*(101+(1000*LOG(AE$4,10))-(1000*LOG(AE39,10)))))</f>
        <v>0</v>
      </c>
      <c r="AH39" s="126"/>
      <c r="AI39" s="38">
        <f>IF(AND(AI$1&lt;&gt;$F39,AH39&gt;0)=TRUE,1,"")</f>
      </c>
      <c r="AJ39" s="39">
        <f>IF(AH39="",0,(AJ$4*(101+(1000*LOG(AH$4,10))-(1000*LOG(AH39,10)))))</f>
        <v>0</v>
      </c>
      <c r="AK39" s="127"/>
      <c r="AL39" s="15">
        <f>IF(AND(AL$1&lt;&gt;$F39,AK39&gt;0)=TRUE,1,"")</f>
      </c>
      <c r="AM39" s="28">
        <f>IF(AK39="",0,(AM$4*(101+(1000*LOG(AK$4,10))-(1000*LOG(AK39,10)))))</f>
        <v>0</v>
      </c>
      <c r="AN39" s="126"/>
      <c r="AO39" s="38">
        <f>IF(AND(AO$1&lt;&gt;$F39,AN39&gt;0)=TRUE,1,"")</f>
      </c>
      <c r="AP39" s="39">
        <f>IF(AN39="",0,(AP$4*(101+(1000*LOG(AN$4,10))-(1000*LOG(AN39,10)))))</f>
        <v>0</v>
      </c>
      <c r="AQ39" s="127"/>
      <c r="AR39" s="15">
        <f>IF(AND(AR$1&lt;&gt;$F39,AQ39&gt;0)=TRUE,1,"")</f>
      </c>
      <c r="AS39" s="28">
        <f>IF(AQ39="",0,(AS$4*(101+(1000*LOG(AQ$4,10))-(1000*LOG(AQ39,10)))))</f>
        <v>0</v>
      </c>
      <c r="AT39" s="126"/>
      <c r="AU39" s="38">
        <f>IF(AND(AU$1&lt;&gt;$F39,AT39&gt;0)=TRUE,1,"")</f>
      </c>
      <c r="AV39" s="39">
        <f>IF(AT39="",0,(AV$4*(101+(1000*LOG(AT$4,10))-(1000*LOG(AT39,10)))))</f>
        <v>0</v>
      </c>
      <c r="AW39" s="127"/>
      <c r="AX39" s="15">
        <f>IF(AND(AX$1&lt;&gt;$F39,AW39&gt;0)=TRUE,1,"")</f>
      </c>
      <c r="AY39" s="28">
        <f>IF(AW39="",0,(AY$4*(101+(1000*LOG(AW$4,10))-(1000*LOG(AW39,10)))))</f>
        <v>0</v>
      </c>
      <c r="AZ39" s="126"/>
      <c r="BA39" s="38">
        <f>IF(AND(BA$1&lt;&gt;$F39,AZ39&gt;0)=TRUE,1,"")</f>
      </c>
      <c r="BB39" s="39">
        <f>IF(AZ39="",0,(BB$4*(101+(1000*LOG(AZ$4,10))-(1000*LOG(AZ39,10)))))</f>
        <v>0</v>
      </c>
      <c r="BC39" s="127"/>
      <c r="BD39" s="15">
        <f>IF(AND(BD$1&lt;&gt;$F39,BC39&gt;0)=TRUE,1,"")</f>
      </c>
      <c r="BE39" s="28">
        <f>IF(BC39="",0,(BE$4*(101+(1000*LOG(BC$4,10))-(1000*LOG(BC39,10)))))</f>
        <v>0</v>
      </c>
      <c r="BF39" s="126"/>
      <c r="BG39" s="38">
        <f>IF(AND(BG$1&lt;&gt;$F39,BF39&gt;0)=TRUE,1,"")</f>
      </c>
      <c r="BH39" s="39">
        <f>IF(BF39="",0,(BH$4*(101+(1000*LOG(BF$4,10))-(1000*LOG(BF39,10)))))</f>
        <v>0</v>
      </c>
      <c r="BI39" s="127"/>
      <c r="BJ39" s="15">
        <f>IF(AND(BJ$1&lt;&gt;$F39,BI39&gt;0)=TRUE,1,"")</f>
      </c>
      <c r="BK39" s="28">
        <f>IF(BI39="",0,(BK$4*(101+(1000*LOG(BI$4,10))-(1000*LOG(BI39,10)))))</f>
        <v>0</v>
      </c>
      <c r="BL39" s="126"/>
      <c r="BM39" s="38">
        <f>IF(AND(BM$1&lt;&gt;$F39,BL39&gt;0)=TRUE,1,"")</f>
      </c>
      <c r="BN39" s="39">
        <f>IF(BL39="",0,(BN$4*(101+(1000*LOG(BL$4,10))-(1000*LOG(BL39,10)))))</f>
        <v>0</v>
      </c>
      <c r="BO39" s="127"/>
      <c r="BP39" s="15">
        <f>IF(AND(BP$1&lt;&gt;$F39,BO39&gt;0)=TRUE,1,"")</f>
      </c>
      <c r="BQ39" s="28">
        <f>IF(BO39="",0,(BQ$4*(101+(1000*LOG(BO$4,10))-(1000*LOG(BO39,10)))))</f>
        <v>0</v>
      </c>
      <c r="BR39" s="27">
        <f>L39+O39+R39+U39+X39+AA39+AD39+AG39+AJ39+AM39+AP39+AS39+AV39+AY39+BB39+BE39+BH39+BK39+BN39+BQ39</f>
        <v>239.30269816628152</v>
      </c>
      <c r="BS39" s="30">
        <f>CQ39</f>
        <v>239.30269816628152</v>
      </c>
      <c r="BT39" s="15">
        <f>IF(MAX(BP39,BM39,BJ39,BG39,BD39,BA39,AX39,AU39,AR39,AO39,AL39,AI39,AF39,AC39,Z39,W39,T39,Q39,N39,K39)&gt;0,"*","")</f>
      </c>
      <c r="BU39" s="28">
        <f>IF(BT39="*",BS39*0.05,0)</f>
        <v>0</v>
      </c>
      <c r="BV39" s="31">
        <f>BS39+BU39</f>
        <v>239.30269816628152</v>
      </c>
      <c r="BW39" s="25">
        <f>L39</f>
        <v>0</v>
      </c>
      <c r="BX39" s="25">
        <f>O39</f>
        <v>0</v>
      </c>
      <c r="BY39" s="25">
        <f>R39</f>
        <v>239.30269816628152</v>
      </c>
      <c r="BZ39" s="25">
        <f>U39</f>
        <v>0</v>
      </c>
      <c r="CA39" s="25">
        <f>X39</f>
        <v>0</v>
      </c>
      <c r="CB39" s="25">
        <f>AA39</f>
        <v>0</v>
      </c>
      <c r="CC39" s="25">
        <f>AD39</f>
        <v>0</v>
      </c>
      <c r="CD39" s="25">
        <f>AG39</f>
        <v>0</v>
      </c>
      <c r="CE39" s="25">
        <f>AJ39</f>
        <v>0</v>
      </c>
      <c r="CF39" s="25">
        <f>AM39</f>
        <v>0</v>
      </c>
      <c r="CG39" s="25">
        <f>AP39</f>
        <v>0</v>
      </c>
      <c r="CH39" s="25">
        <f>AS39</f>
        <v>0</v>
      </c>
      <c r="CI39" s="25">
        <f>AV39</f>
        <v>0</v>
      </c>
      <c r="CJ39" s="25">
        <f>AY39</f>
        <v>0</v>
      </c>
      <c r="CK39" s="25">
        <f>BB39</f>
        <v>0</v>
      </c>
      <c r="CL39" s="25">
        <f>BE39</f>
        <v>0</v>
      </c>
      <c r="CM39" s="25">
        <f>BH39</f>
        <v>0</v>
      </c>
      <c r="CN39" s="25">
        <f>BK39</f>
        <v>0</v>
      </c>
      <c r="CO39" s="25">
        <f>BN39</f>
        <v>0</v>
      </c>
      <c r="CP39" s="25">
        <f>BQ39</f>
        <v>0</v>
      </c>
      <c r="CQ39" s="25">
        <f>(LARGE(BW39:CP39,1))+(LARGE(BW39:CP39,2))+(LARGE(BW39:CP39,3))+(LARGE(BW39:CP39,4)+(LARGE(BW39:CP39,5)))</f>
        <v>239.30269816628152</v>
      </c>
      <c r="CS39" s="75">
        <f>IF($E39="Belter",$I39,0)</f>
        <v>0</v>
      </c>
      <c r="CT39" s="75">
        <f>IF($E39="Friesland",$I39,0)</f>
        <v>0</v>
      </c>
      <c r="CU39" s="75">
        <f>IF($E39="Nieuwkoop",$I39,0)</f>
        <v>239.30269816628152</v>
      </c>
      <c r="CV39" s="75">
        <f>IF($E39="Reeuwijk",$I39,0)</f>
        <v>0</v>
      </c>
      <c r="CW39" s="75">
        <f>IF($E39="Rotterdam",$I39,0)</f>
        <v>0</v>
      </c>
      <c r="CX39" s="75">
        <f>IF($E39="Spiegelplas",$I39,0)</f>
        <v>0</v>
      </c>
      <c r="CY39" s="75">
        <f>IF($E39="Zuid",$I39,0)</f>
        <v>0</v>
      </c>
      <c r="CZ39" s="75">
        <f>IF($E39="Zuidlaardermeer",$I39,0)</f>
        <v>0</v>
      </c>
      <c r="DB39" s="2">
        <f>IF(F39&lt;&gt;3,I39,"")</f>
        <v>239.30269816628152</v>
      </c>
      <c r="DC39" s="107">
        <f>IF(F39&lt;&gt;3,IF($G39=DC$2,$I39,""),"")</f>
      </c>
      <c r="DD39" s="107">
        <f>IF(F39&lt;&gt;3,IF($G39=DD$2,$I39,""),"")</f>
        <v>239.30269816628152</v>
      </c>
      <c r="DE39" s="107">
        <f>IF(F39&lt;&gt;3,IF($G39=DE$2,$I39,""),"")</f>
      </c>
      <c r="DF39" s="107">
        <f>IF(F39&lt;&gt;3,IF($H39=DF$2,$I39,""),"")</f>
      </c>
      <c r="DG39" s="76">
        <f>IF(F39&lt;&gt;3,D39,"")</f>
        <v>1</v>
      </c>
    </row>
    <row r="40" spans="1:111" ht="12.75" customHeight="1">
      <c r="A40" s="24">
        <f>IF(I40&gt;0,MAX(A$4:A39)+1," ")</f>
        <v>34</v>
      </c>
      <c r="B40" s="15" t="s">
        <v>214</v>
      </c>
      <c r="C40" s="57" t="s">
        <v>56</v>
      </c>
      <c r="D40" s="51">
        <v>1</v>
      </c>
      <c r="E40" s="57" t="s">
        <v>20</v>
      </c>
      <c r="F40" s="51">
        <v>1</v>
      </c>
      <c r="G40" s="57" t="s">
        <v>29</v>
      </c>
      <c r="H40" s="51" t="s">
        <v>2</v>
      </c>
      <c r="I40" s="47">
        <f>IF(C40=" ",0,BV40)</f>
        <v>220.18640771920855</v>
      </c>
      <c r="K40" s="38">
        <f>IF(AND(K$1&lt;&gt;$F40,J40&gt;0)=TRUE,1,"")</f>
      </c>
      <c r="L40" s="39">
        <f>IF(J40="",0,(L$4*(101+(1000*LOG(J$4,10))-(1000*LOG(J40,10)))))</f>
        <v>0</v>
      </c>
      <c r="M40" s="127">
        <v>19</v>
      </c>
      <c r="N40" s="15">
        <f>IF(AND(N$1&lt;&gt;$F40,M40&gt;0)=TRUE,1,"")</f>
      </c>
      <c r="O40" s="28">
        <f>IF(M40="",0,(O$4*(101+(1000*LOG(M$4,10))-(1000*LOG(M40,10)))))</f>
        <v>220.18640771920855</v>
      </c>
      <c r="Q40" s="38">
        <f>IF(AND(Q$1&lt;&gt;$F40,P40&gt;0)=TRUE,1,"")</f>
      </c>
      <c r="R40" s="39">
        <f>IF(P40="",0,(R$4*(101+(1000*LOG(P$4,10))-(1000*LOG(P40,10)))))</f>
        <v>0</v>
      </c>
      <c r="S40" s="127"/>
      <c r="T40" s="15">
        <f>IF(AND(T$1&lt;&gt;$F40,S40&gt;0)=TRUE,1,"")</f>
      </c>
      <c r="U40" s="28">
        <f>IF(S40="",0,(U$4*(101+(1000*LOG(S$4,10))-(1000*LOG(S40,10)))))</f>
        <v>0</v>
      </c>
      <c r="V40" s="126"/>
      <c r="W40" s="38">
        <f>IF(AND(W$1&lt;&gt;$F40,V40&gt;0)=TRUE,1,"")</f>
      </c>
      <c r="X40" s="39">
        <f>IF(V40="",0,(X$4*(101+(1000*LOG(V$4,10))-(1000*LOG(V40,10)))))</f>
        <v>0</v>
      </c>
      <c r="Y40" s="127"/>
      <c r="Z40" s="15">
        <f>IF(AND(Z$1&lt;&gt;$F40,Y40&gt;0)=TRUE,1,"")</f>
      </c>
      <c r="AA40" s="28">
        <f>IF(Y40="",0,(AA$4*(101+(1000*LOG(Y$4,10))-(1000*LOG(Y40,10)))))</f>
        <v>0</v>
      </c>
      <c r="AB40" s="126"/>
      <c r="AC40" s="38">
        <f>IF(AND(AC$1&lt;&gt;$F40,AB40&gt;0)=TRUE,1,"")</f>
      </c>
      <c r="AD40" s="39">
        <f>IF(AB40="",0,(AD$4*(101+(1000*LOG(AB$4,10))-(1000*LOG(AB40,10)))))</f>
        <v>0</v>
      </c>
      <c r="AE40" s="127"/>
      <c r="AF40" s="15">
        <f>IF(AND(AF$1&lt;&gt;$F40,AE40&gt;0)=TRUE,1,"")</f>
      </c>
      <c r="AG40" s="28">
        <f>IF(AE40="",0,(AG$4*(101+(1000*LOG(AE$4,10))-(1000*LOG(AE40,10)))))</f>
        <v>0</v>
      </c>
      <c r="AH40" s="126"/>
      <c r="AI40" s="38">
        <f>IF(AND(AI$1&lt;&gt;$F40,AH40&gt;0)=TRUE,1,"")</f>
      </c>
      <c r="AJ40" s="39">
        <f>IF(AH40="",0,(AJ$4*(101+(1000*LOG(AH$4,10))-(1000*LOG(AH40,10)))))</f>
        <v>0</v>
      </c>
      <c r="AK40" s="127"/>
      <c r="AL40" s="15">
        <f>IF(AND(AL$1&lt;&gt;$F40,AK40&gt;0)=TRUE,1,"")</f>
      </c>
      <c r="AM40" s="28">
        <f>IF(AK40="",0,(AM$4*(101+(1000*LOG(AK$4,10))-(1000*LOG(AK40,10)))))</f>
        <v>0</v>
      </c>
      <c r="AN40" s="126"/>
      <c r="AO40" s="38">
        <f>IF(AND(AO$1&lt;&gt;$F40,AN40&gt;0)=TRUE,1,"")</f>
      </c>
      <c r="AP40" s="39">
        <f>IF(AN40="",0,(AP$4*(101+(1000*LOG(AN$4,10))-(1000*LOG(AN40,10)))))</f>
        <v>0</v>
      </c>
      <c r="AQ40" s="127"/>
      <c r="AR40" s="15">
        <f>IF(AND(AR$1&lt;&gt;$F40,AQ40&gt;0)=TRUE,1,"")</f>
      </c>
      <c r="AS40" s="28">
        <f>IF(AQ40="",0,(AS$4*(101+(1000*LOG(AQ$4,10))-(1000*LOG(AQ40,10)))))</f>
        <v>0</v>
      </c>
      <c r="AT40" s="126"/>
      <c r="AU40" s="38">
        <f>IF(AND(AU$1&lt;&gt;$F40,AT40&gt;0)=TRUE,1,"")</f>
      </c>
      <c r="AV40" s="39">
        <f>IF(AT40="",0,(AV$4*(101+(1000*LOG(AT$4,10))-(1000*LOG(AT40,10)))))</f>
        <v>0</v>
      </c>
      <c r="AW40" s="127"/>
      <c r="AX40" s="15">
        <f>IF(AND(AX$1&lt;&gt;$F40,AW40&gt;0)=TRUE,1,"")</f>
      </c>
      <c r="AY40" s="28">
        <f>IF(AW40="",0,(AY$4*(101+(1000*LOG(AW$4,10))-(1000*LOG(AW40,10)))))</f>
        <v>0</v>
      </c>
      <c r="AZ40" s="126"/>
      <c r="BA40" s="38">
        <f>IF(AND(BA$1&lt;&gt;$F40,AZ40&gt;0)=TRUE,1,"")</f>
      </c>
      <c r="BB40" s="39">
        <f>IF(AZ40="",0,(BB$4*(101+(1000*LOG(AZ$4,10))-(1000*LOG(AZ40,10)))))</f>
        <v>0</v>
      </c>
      <c r="BC40" s="127"/>
      <c r="BD40" s="15">
        <f>IF(AND(BD$1&lt;&gt;$F40,BC40&gt;0)=TRUE,1,"")</f>
      </c>
      <c r="BE40" s="28">
        <f>IF(BC40="",0,(BE$4*(101+(1000*LOG(BC$4,10))-(1000*LOG(BC40,10)))))</f>
        <v>0</v>
      </c>
      <c r="BF40" s="126"/>
      <c r="BG40" s="38">
        <f>IF(AND(BG$1&lt;&gt;$F40,BF40&gt;0)=TRUE,1,"")</f>
      </c>
      <c r="BH40" s="39">
        <f>IF(BF40="",0,(BH$4*(101+(1000*LOG(BF$4,10))-(1000*LOG(BF40,10)))))</f>
        <v>0</v>
      </c>
      <c r="BI40" s="127"/>
      <c r="BJ40" s="15">
        <f>IF(AND(BJ$1&lt;&gt;$F40,BI40&gt;0)=TRUE,1,"")</f>
      </c>
      <c r="BK40" s="28">
        <f>IF(BI40="",0,(BK$4*(101+(1000*LOG(BI$4,10))-(1000*LOG(BI40,10)))))</f>
        <v>0</v>
      </c>
      <c r="BL40" s="126"/>
      <c r="BM40" s="38">
        <f>IF(AND(BM$1&lt;&gt;$F40,BL40&gt;0)=TRUE,1,"")</f>
      </c>
      <c r="BN40" s="39">
        <f>IF(BL40="",0,(BN$4*(101+(1000*LOG(BL$4,10))-(1000*LOG(BL40,10)))))</f>
        <v>0</v>
      </c>
      <c r="BO40" s="127"/>
      <c r="BP40" s="15">
        <f>IF(AND(BP$1&lt;&gt;$F40,BO40&gt;0)=TRUE,1,"")</f>
      </c>
      <c r="BQ40" s="28">
        <f>IF(BO40="",0,(BQ$4*(101+(1000*LOG(BO$4,10))-(1000*LOG(BO40,10)))))</f>
        <v>0</v>
      </c>
      <c r="BR40" s="27">
        <f>L40+O40+R40+U40+X40+AA40+AD40+AG40+AJ40+AM40+AP40+AS40+AV40+AY40+BB40+BE40+BH40+BK40+BN40+BQ40</f>
        <v>220.18640771920855</v>
      </c>
      <c r="BS40" s="30">
        <f>CQ40</f>
        <v>220.18640771920855</v>
      </c>
      <c r="BT40" s="15">
        <f>IF(MAX(BP40,BM40,BJ40,BG40,BD40,BA40,AX40,AU40,AR40,AO40,AL40,AI40,AF40,AC40,Z40,W40,T40,Q40,N40,K40)&gt;0,"*","")</f>
      </c>
      <c r="BU40" s="28">
        <f>IF(BT40="*",BS40*0.05,0)</f>
        <v>0</v>
      </c>
      <c r="BV40" s="31">
        <f>BS40+BU40</f>
        <v>220.18640771920855</v>
      </c>
      <c r="BW40" s="25">
        <f>L40</f>
        <v>0</v>
      </c>
      <c r="BX40" s="25">
        <f>O40</f>
        <v>220.18640771920855</v>
      </c>
      <c r="BY40" s="25">
        <f>R40</f>
        <v>0</v>
      </c>
      <c r="BZ40" s="25">
        <f>U40</f>
        <v>0</v>
      </c>
      <c r="CA40" s="25">
        <f>X40</f>
        <v>0</v>
      </c>
      <c r="CB40" s="25">
        <f>AA40</f>
        <v>0</v>
      </c>
      <c r="CC40" s="25">
        <f>AD40</f>
        <v>0</v>
      </c>
      <c r="CD40" s="25">
        <f>AG40</f>
        <v>0</v>
      </c>
      <c r="CE40" s="25">
        <f>AJ40</f>
        <v>0</v>
      </c>
      <c r="CF40" s="25">
        <f>AM40</f>
        <v>0</v>
      </c>
      <c r="CG40" s="25">
        <f>AP40</f>
        <v>0</v>
      </c>
      <c r="CH40" s="25">
        <f>AS40</f>
        <v>0</v>
      </c>
      <c r="CI40" s="25">
        <f>AV40</f>
        <v>0</v>
      </c>
      <c r="CJ40" s="25">
        <f>AY40</f>
        <v>0</v>
      </c>
      <c r="CK40" s="25">
        <f>BB40</f>
        <v>0</v>
      </c>
      <c r="CL40" s="25">
        <f>BE40</f>
        <v>0</v>
      </c>
      <c r="CM40" s="25">
        <f>BH40</f>
        <v>0</v>
      </c>
      <c r="CN40" s="25">
        <f>BK40</f>
        <v>0</v>
      </c>
      <c r="CO40" s="25">
        <f>BN40</f>
        <v>0</v>
      </c>
      <c r="CP40" s="25">
        <f>BQ40</f>
        <v>0</v>
      </c>
      <c r="CQ40" s="25">
        <f>(LARGE(BW40:CP40,1))+(LARGE(BW40:CP40,2))+(LARGE(BW40:CP40,3))+(LARGE(BW40:CP40,4)+(LARGE(BW40:CP40,5)))</f>
        <v>220.18640771920855</v>
      </c>
      <c r="CS40" s="75">
        <f>IF($E40="Belter",$I40,0)</f>
        <v>0</v>
      </c>
      <c r="CT40" s="75">
        <f>IF($E40="Friesland",$I40,0)</f>
        <v>220.18640771920855</v>
      </c>
      <c r="CU40" s="75">
        <f>IF($E40="Nieuwkoop",$I40,0)</f>
        <v>0</v>
      </c>
      <c r="CV40" s="75">
        <f>IF($E40="Reeuwijk",$I40,0)</f>
        <v>0</v>
      </c>
      <c r="CW40" s="75">
        <f>IF($E40="Rotterdam",$I40,0)</f>
        <v>0</v>
      </c>
      <c r="CX40" s="75">
        <f>IF($E40="Spiegelplas",$I40,0)</f>
        <v>0</v>
      </c>
      <c r="CY40" s="75">
        <f>IF($E40="Zuid",$I40,0)</f>
        <v>0</v>
      </c>
      <c r="CZ40" s="75">
        <f>IF($E40="Zuidlaardermeer",$I40,0)</f>
        <v>0</v>
      </c>
      <c r="DB40" s="2">
        <f>IF(F40&lt;&gt;3,I40,"")</f>
        <v>220.18640771920855</v>
      </c>
      <c r="DC40" s="107">
        <f>IF(F40&lt;&gt;3,IF($G40=DC$2,$I40,""),"")</f>
      </c>
      <c r="DD40" s="107">
        <f>IF(F40&lt;&gt;3,IF($G40=DD$2,$I40,""),"")</f>
        <v>220.18640771920855</v>
      </c>
      <c r="DE40" s="107">
        <f>IF(F40&lt;&gt;3,IF($G40=DE$2,$I40,""),"")</f>
      </c>
      <c r="DF40" s="107">
        <f>IF(F40&lt;&gt;3,IF($H40=DF$2,$I40,""),"")</f>
      </c>
      <c r="DG40" s="76">
        <f>IF(F40&lt;&gt;3,D40,"")</f>
        <v>1</v>
      </c>
    </row>
    <row r="41" spans="1:111" ht="12.75" customHeight="1">
      <c r="A41" s="24">
        <f>IF(I41&gt;0,MAX(A$4:A40)+1," ")</f>
        <v>35</v>
      </c>
      <c r="B41" s="15" t="s">
        <v>201</v>
      </c>
      <c r="C41" s="57" t="s">
        <v>89</v>
      </c>
      <c r="D41" s="51">
        <v>1</v>
      </c>
      <c r="E41" s="57" t="s">
        <v>25</v>
      </c>
      <c r="F41" s="51">
        <v>2</v>
      </c>
      <c r="G41" s="57" t="s">
        <v>29</v>
      </c>
      <c r="H41" s="51" t="s">
        <v>2</v>
      </c>
      <c r="I41" s="47">
        <f>IF(C41=" ",0,BV41)</f>
        <v>212.9737594439323</v>
      </c>
      <c r="K41" s="38">
        <f>IF(AND(K$1&lt;&gt;$F41,J41&gt;0)=TRUE,1,"")</f>
      </c>
      <c r="L41" s="39">
        <f>IF(J41="",0,(L$4*(101+(1000*LOG(J$4,10))-(1000*LOG(J41,10)))))</f>
        <v>0</v>
      </c>
      <c r="M41" s="127"/>
      <c r="N41" s="15">
        <f>IF(AND(N$1&lt;&gt;$F41,M41&gt;0)=TRUE,1,"")</f>
      </c>
      <c r="O41" s="28">
        <f>IF(M41="",0,(O$4*(101+(1000*LOG(M$4,10))-(1000*LOG(M41,10)))))</f>
        <v>0</v>
      </c>
      <c r="P41" s="126">
        <v>17</v>
      </c>
      <c r="Q41" s="38">
        <f>IF(AND(Q$1&lt;&gt;$F41,P41&gt;0)=TRUE,1,"")</f>
      </c>
      <c r="R41" s="39">
        <f>IF(P41="",0,(R$4*(101+(1000*LOG(P$4,10))-(1000*LOG(P41,10)))))</f>
        <v>212.9737594439323</v>
      </c>
      <c r="S41" s="127"/>
      <c r="T41" s="15">
        <f>IF(AND(T$1&lt;&gt;$F41,S41&gt;0)=TRUE,1,"")</f>
      </c>
      <c r="U41" s="28">
        <f>IF(S41="",0,(U$4*(101+(1000*LOG(S$4,10))-(1000*LOG(S41,10)))))</f>
        <v>0</v>
      </c>
      <c r="V41" s="126"/>
      <c r="W41" s="38">
        <f>IF(AND(W$1&lt;&gt;$F41,V41&gt;0)=TRUE,1,"")</f>
      </c>
      <c r="X41" s="39">
        <f>IF(V41="",0,(X$4*(101+(1000*LOG(V$4,10))-(1000*LOG(V41,10)))))</f>
        <v>0</v>
      </c>
      <c r="Y41" s="127"/>
      <c r="Z41" s="15">
        <f>IF(AND(Z$1&lt;&gt;$F41,Y41&gt;0)=TRUE,1,"")</f>
      </c>
      <c r="AA41" s="28">
        <f>IF(Y41="",0,(AA$4*(101+(1000*LOG(Y$4,10))-(1000*LOG(Y41,10)))))</f>
        <v>0</v>
      </c>
      <c r="AB41" s="126"/>
      <c r="AC41" s="38">
        <f>IF(AND(AC$1&lt;&gt;$F41,AB41&gt;0)=TRUE,1,"")</f>
      </c>
      <c r="AD41" s="39">
        <f>IF(AB41="",0,(AD$4*(101+(1000*LOG(AB$4,10))-(1000*LOG(AB41,10)))))</f>
        <v>0</v>
      </c>
      <c r="AE41" s="127"/>
      <c r="AF41" s="15">
        <f>IF(AND(AF$1&lt;&gt;$F41,AE41&gt;0)=TRUE,1,"")</f>
      </c>
      <c r="AG41" s="28">
        <f>IF(AE41="",0,(AG$4*(101+(1000*LOG(AE$4,10))-(1000*LOG(AE41,10)))))</f>
        <v>0</v>
      </c>
      <c r="AH41" s="126"/>
      <c r="AI41" s="38">
        <f>IF(AND(AI$1&lt;&gt;$F41,AH41&gt;0)=TRUE,1,"")</f>
      </c>
      <c r="AJ41" s="39">
        <f>IF(AH41="",0,(AJ$4*(101+(1000*LOG(AH$4,10))-(1000*LOG(AH41,10)))))</f>
        <v>0</v>
      </c>
      <c r="AK41" s="127"/>
      <c r="AL41" s="15">
        <f>IF(AND(AL$1&lt;&gt;$F41,AK41&gt;0)=TRUE,1,"")</f>
      </c>
      <c r="AM41" s="28">
        <f>IF(AK41="",0,(AM$4*(101+(1000*LOG(AK$4,10))-(1000*LOG(AK41,10)))))</f>
        <v>0</v>
      </c>
      <c r="AN41" s="126"/>
      <c r="AO41" s="38">
        <f>IF(AND(AO$1&lt;&gt;$F41,AN41&gt;0)=TRUE,1,"")</f>
      </c>
      <c r="AP41" s="39">
        <f>IF(AN41="",0,(AP$4*(101+(1000*LOG(AN$4,10))-(1000*LOG(AN41,10)))))</f>
        <v>0</v>
      </c>
      <c r="AQ41" s="127"/>
      <c r="AR41" s="15">
        <f>IF(AND(AR$1&lt;&gt;$F41,AQ41&gt;0)=TRUE,1,"")</f>
      </c>
      <c r="AS41" s="28">
        <f>IF(AQ41="",0,(AS$4*(101+(1000*LOG(AQ$4,10))-(1000*LOG(AQ41,10)))))</f>
        <v>0</v>
      </c>
      <c r="AT41" s="126"/>
      <c r="AU41" s="38">
        <f>IF(AND(AU$1&lt;&gt;$F41,AT41&gt;0)=TRUE,1,"")</f>
      </c>
      <c r="AV41" s="39">
        <f>IF(AT41="",0,(AV$4*(101+(1000*LOG(AT$4,10))-(1000*LOG(AT41,10)))))</f>
        <v>0</v>
      </c>
      <c r="AW41" s="127"/>
      <c r="AX41" s="15">
        <f>IF(AND(AX$1&lt;&gt;$F41,AW41&gt;0)=TRUE,1,"")</f>
      </c>
      <c r="AY41" s="28">
        <f>IF(AW41="",0,(AY$4*(101+(1000*LOG(AW$4,10))-(1000*LOG(AW41,10)))))</f>
        <v>0</v>
      </c>
      <c r="AZ41" s="126"/>
      <c r="BA41" s="38">
        <f>IF(AND(BA$1&lt;&gt;$F41,AZ41&gt;0)=TRUE,1,"")</f>
      </c>
      <c r="BB41" s="39">
        <f>IF(AZ41="",0,(BB$4*(101+(1000*LOG(AZ$4,10))-(1000*LOG(AZ41,10)))))</f>
        <v>0</v>
      </c>
      <c r="BC41" s="127"/>
      <c r="BD41" s="15">
        <f>IF(AND(BD$1&lt;&gt;$F41,BC41&gt;0)=TRUE,1,"")</f>
      </c>
      <c r="BE41" s="28">
        <f>IF(BC41="",0,(BE$4*(101+(1000*LOG(BC$4,10))-(1000*LOG(BC41,10)))))</f>
        <v>0</v>
      </c>
      <c r="BF41" s="126"/>
      <c r="BG41" s="38">
        <f>IF(AND(BG$1&lt;&gt;$F41,BF41&gt;0)=TRUE,1,"")</f>
      </c>
      <c r="BH41" s="39">
        <f>IF(BF41="",0,(BH$4*(101+(1000*LOG(BF$4,10))-(1000*LOG(BF41,10)))))</f>
        <v>0</v>
      </c>
      <c r="BI41" s="127"/>
      <c r="BJ41" s="15">
        <f>IF(AND(BJ$1&lt;&gt;$F41,BI41&gt;0)=TRUE,1,"")</f>
      </c>
      <c r="BK41" s="28">
        <f>IF(BI41="",0,(BK$4*(101+(1000*LOG(BI$4,10))-(1000*LOG(BI41,10)))))</f>
        <v>0</v>
      </c>
      <c r="BL41" s="126"/>
      <c r="BM41" s="38">
        <f>IF(AND(BM$1&lt;&gt;$F41,BL41&gt;0)=TRUE,1,"")</f>
      </c>
      <c r="BN41" s="39">
        <f>IF(BL41="",0,(BN$4*(101+(1000*LOG(BL$4,10))-(1000*LOG(BL41,10)))))</f>
        <v>0</v>
      </c>
      <c r="BO41" s="127"/>
      <c r="BP41" s="15">
        <f>IF(AND(BP$1&lt;&gt;$F41,BO41&gt;0)=TRUE,1,"")</f>
      </c>
      <c r="BQ41" s="28">
        <f>IF(BO41="",0,(BQ$4*(101+(1000*LOG(BO$4,10))-(1000*LOG(BO41,10)))))</f>
        <v>0</v>
      </c>
      <c r="BR41" s="27">
        <f>L41+O41+R41+U41+X41+AA41+AD41+AG41+AJ41+AM41+AP41+AS41+AV41+AY41+BB41+BE41+BH41+BK41+BN41+BQ41</f>
        <v>212.9737594439323</v>
      </c>
      <c r="BS41" s="30">
        <f>CQ41</f>
        <v>212.9737594439323</v>
      </c>
      <c r="BT41" s="15">
        <f>IF(MAX(BP41,BM41,BJ41,BG41,BD41,BA41,AX41,AU41,AR41,AO41,AL41,AI41,AF41,AC41,Z41,W41,T41,Q41,N41,K41)&gt;0,"*","")</f>
      </c>
      <c r="BU41" s="28">
        <f>IF(BT41="*",BS41*0.05,0)</f>
        <v>0</v>
      </c>
      <c r="BV41" s="31">
        <f>BS41+BU41</f>
        <v>212.9737594439323</v>
      </c>
      <c r="BW41" s="25">
        <f>L41</f>
        <v>0</v>
      </c>
      <c r="BX41" s="25">
        <f>O41</f>
        <v>0</v>
      </c>
      <c r="BY41" s="25">
        <f>R41</f>
        <v>212.9737594439323</v>
      </c>
      <c r="BZ41" s="25">
        <f>U41</f>
        <v>0</v>
      </c>
      <c r="CA41" s="25">
        <f>X41</f>
        <v>0</v>
      </c>
      <c r="CB41" s="25">
        <f>AA41</f>
        <v>0</v>
      </c>
      <c r="CC41" s="25">
        <f>AD41</f>
        <v>0</v>
      </c>
      <c r="CD41" s="25">
        <f>AG41</f>
        <v>0</v>
      </c>
      <c r="CE41" s="25">
        <f>AJ41</f>
        <v>0</v>
      </c>
      <c r="CF41" s="25">
        <f>AM41</f>
        <v>0</v>
      </c>
      <c r="CG41" s="25">
        <f>AP41</f>
        <v>0</v>
      </c>
      <c r="CH41" s="25">
        <f>AS41</f>
        <v>0</v>
      </c>
      <c r="CI41" s="25">
        <f>AV41</f>
        <v>0</v>
      </c>
      <c r="CJ41" s="25">
        <f>AY41</f>
        <v>0</v>
      </c>
      <c r="CK41" s="25">
        <f>BB41</f>
        <v>0</v>
      </c>
      <c r="CL41" s="25">
        <f>BE41</f>
        <v>0</v>
      </c>
      <c r="CM41" s="25">
        <f>BH41</f>
        <v>0</v>
      </c>
      <c r="CN41" s="25">
        <f>BK41</f>
        <v>0</v>
      </c>
      <c r="CO41" s="25">
        <f>BN41</f>
        <v>0</v>
      </c>
      <c r="CP41" s="25">
        <f>BQ41</f>
        <v>0</v>
      </c>
      <c r="CQ41" s="25">
        <f>(LARGE(BW41:CP41,1))+(LARGE(BW41:CP41,2))+(LARGE(BW41:CP41,3))+(LARGE(BW41:CP41,4)+(LARGE(BW41:CP41,5)))</f>
        <v>212.9737594439323</v>
      </c>
      <c r="CS41" s="75">
        <f>IF($E41="Belter",$I41,0)</f>
        <v>0</v>
      </c>
      <c r="CT41" s="75">
        <f>IF($E41="Friesland",$I41,0)</f>
        <v>0</v>
      </c>
      <c r="CU41" s="75">
        <f>IF($E41="Nieuwkoop",$I41,0)</f>
        <v>0</v>
      </c>
      <c r="CV41" s="75">
        <f>IF($E41="Reeuwijk",$I41,0)</f>
        <v>0</v>
      </c>
      <c r="CW41" s="75">
        <f>IF($E41="Rotterdam",$I41,0)</f>
        <v>0</v>
      </c>
      <c r="CX41" s="75">
        <f>IF($E41="Spiegelplas",$I41,0)</f>
        <v>0</v>
      </c>
      <c r="CY41" s="75">
        <f>IF($E41="Zuid",$I41,0)</f>
        <v>212.9737594439323</v>
      </c>
      <c r="CZ41" s="75">
        <f>IF($E41="Zuidlaardermeer",$I41,0)</f>
        <v>0</v>
      </c>
      <c r="DB41" s="2">
        <f>IF(F41&lt;&gt;3,I41,"")</f>
        <v>212.9737594439323</v>
      </c>
      <c r="DC41" s="107">
        <f>IF(F41&lt;&gt;3,IF($G41=DC$2,$I41,""),"")</f>
      </c>
      <c r="DD41" s="107">
        <f>IF(F41&lt;&gt;3,IF($G41=DD$2,$I41,""),"")</f>
        <v>212.9737594439323</v>
      </c>
      <c r="DE41" s="107">
        <f>IF(F41&lt;&gt;3,IF($G41=DE$2,$I41,""),"")</f>
      </c>
      <c r="DF41" s="107">
        <f>IF(F41&lt;&gt;3,IF($H41=DF$2,$I41,""),"")</f>
      </c>
      <c r="DG41" s="76">
        <f>IF(F41&lt;&gt;3,D41,"")</f>
        <v>1</v>
      </c>
    </row>
    <row r="42" spans="1:111" ht="12.75" customHeight="1">
      <c r="A42" s="24">
        <f>IF(I42&gt;0,MAX(A$4:A41)+1," ")</f>
        <v>36</v>
      </c>
      <c r="B42" s="15" t="s">
        <v>198</v>
      </c>
      <c r="C42" s="57" t="s">
        <v>80</v>
      </c>
      <c r="D42" s="51">
        <v>1</v>
      </c>
      <c r="E42" s="57" t="s">
        <v>20</v>
      </c>
      <c r="F42" s="51">
        <v>1</v>
      </c>
      <c r="G42" s="57" t="s">
        <v>28</v>
      </c>
      <c r="H42" s="51" t="s">
        <v>2</v>
      </c>
      <c r="I42" s="47">
        <f>IF(C42=" ",0,BV42)</f>
        <v>197.91001300805647</v>
      </c>
      <c r="K42" s="38">
        <f>IF(AND(K$1&lt;&gt;$F42,J42&gt;0)=TRUE,1,"")</f>
      </c>
      <c r="L42" s="39">
        <f>IF(J42="",0,(L$4*(101+(1000*LOG(J$4,10))-(1000*LOG(J42,10)))))</f>
        <v>0</v>
      </c>
      <c r="M42" s="127">
        <v>20</v>
      </c>
      <c r="N42" s="15">
        <f>IF(AND(N$1&lt;&gt;$F42,M42&gt;0)=TRUE,1,"")</f>
      </c>
      <c r="O42" s="28">
        <f>IF(M42="",0,(O$4*(101+(1000*LOG(M$4,10))-(1000*LOG(M42,10)))))</f>
        <v>197.91001300805647</v>
      </c>
      <c r="Q42" s="38">
        <f>IF(AND(Q$1&lt;&gt;$F42,P42&gt;0)=TRUE,1,"")</f>
      </c>
      <c r="R42" s="39">
        <f>IF(P42="",0,(R$4*(101+(1000*LOG(P$4,10))-(1000*LOG(P42,10)))))</f>
        <v>0</v>
      </c>
      <c r="S42" s="127"/>
      <c r="T42" s="15">
        <f>IF(AND(T$1&lt;&gt;$F42,S42&gt;0)=TRUE,1,"")</f>
      </c>
      <c r="U42" s="28">
        <f>IF(S42="",0,(U$4*(101+(1000*LOG(S$4,10))-(1000*LOG(S42,10)))))</f>
        <v>0</v>
      </c>
      <c r="V42" s="126"/>
      <c r="W42" s="38">
        <f>IF(AND(W$1&lt;&gt;$F42,V42&gt;0)=TRUE,1,"")</f>
      </c>
      <c r="X42" s="39">
        <f>IF(V42="",0,(X$4*(101+(1000*LOG(V$4,10))-(1000*LOG(V42,10)))))</f>
        <v>0</v>
      </c>
      <c r="Y42" s="127"/>
      <c r="Z42" s="15">
        <f>IF(AND(Z$1&lt;&gt;$F42,Y42&gt;0)=TRUE,1,"")</f>
      </c>
      <c r="AA42" s="28">
        <f>IF(Y42="",0,(AA$4*(101+(1000*LOG(Y$4,10))-(1000*LOG(Y42,10)))))</f>
        <v>0</v>
      </c>
      <c r="AB42" s="126"/>
      <c r="AC42" s="38">
        <f>IF(AND(AC$1&lt;&gt;$F42,AB42&gt;0)=TRUE,1,"")</f>
      </c>
      <c r="AD42" s="39">
        <f>IF(AB42="",0,(AD$4*(101+(1000*LOG(AB$4,10))-(1000*LOG(AB42,10)))))</f>
        <v>0</v>
      </c>
      <c r="AE42" s="127"/>
      <c r="AF42" s="15">
        <f>IF(AND(AF$1&lt;&gt;$F42,AE42&gt;0)=TRUE,1,"")</f>
      </c>
      <c r="AG42" s="28">
        <f>IF(AE42="",0,(AG$4*(101+(1000*LOG(AE$4,10))-(1000*LOG(AE42,10)))))</f>
        <v>0</v>
      </c>
      <c r="AH42" s="126"/>
      <c r="AI42" s="38">
        <f>IF(AND(AI$1&lt;&gt;$F42,AH42&gt;0)=TRUE,1,"")</f>
      </c>
      <c r="AJ42" s="39">
        <f>IF(AH42="",0,(AJ$4*(101+(1000*LOG(AH$4,10))-(1000*LOG(AH42,10)))))</f>
        <v>0</v>
      </c>
      <c r="AK42" s="127"/>
      <c r="AL42" s="15">
        <f>IF(AND(AL$1&lt;&gt;$F42,AK42&gt;0)=TRUE,1,"")</f>
      </c>
      <c r="AM42" s="28">
        <f>IF(AK42="",0,(AM$4*(101+(1000*LOG(AK$4,10))-(1000*LOG(AK42,10)))))</f>
        <v>0</v>
      </c>
      <c r="AN42" s="126"/>
      <c r="AO42" s="38">
        <f>IF(AND(AO$1&lt;&gt;$F42,AN42&gt;0)=TRUE,1,"")</f>
      </c>
      <c r="AP42" s="39">
        <f>IF(AN42="",0,(AP$4*(101+(1000*LOG(AN$4,10))-(1000*LOG(AN42,10)))))</f>
        <v>0</v>
      </c>
      <c r="AQ42" s="127"/>
      <c r="AR42" s="15">
        <f>IF(AND(AR$1&lt;&gt;$F42,AQ42&gt;0)=TRUE,1,"")</f>
      </c>
      <c r="AS42" s="28">
        <f>IF(AQ42="",0,(AS$4*(101+(1000*LOG(AQ$4,10))-(1000*LOG(AQ42,10)))))</f>
        <v>0</v>
      </c>
      <c r="AT42" s="126"/>
      <c r="AU42" s="38">
        <f>IF(AND(AU$1&lt;&gt;$F42,AT42&gt;0)=TRUE,1,"")</f>
      </c>
      <c r="AV42" s="39">
        <f>IF(AT42="",0,(AV$4*(101+(1000*LOG(AT$4,10))-(1000*LOG(AT42,10)))))</f>
        <v>0</v>
      </c>
      <c r="AW42" s="127"/>
      <c r="AX42" s="15">
        <f>IF(AND(AX$1&lt;&gt;$F42,AW42&gt;0)=TRUE,1,"")</f>
      </c>
      <c r="AY42" s="28">
        <f>IF(AW42="",0,(AY$4*(101+(1000*LOG(AW$4,10))-(1000*LOG(AW42,10)))))</f>
        <v>0</v>
      </c>
      <c r="AZ42" s="126"/>
      <c r="BA42" s="38">
        <f>IF(AND(BA$1&lt;&gt;$F42,AZ42&gt;0)=TRUE,1,"")</f>
      </c>
      <c r="BB42" s="39">
        <f>IF(AZ42="",0,(BB$4*(101+(1000*LOG(AZ$4,10))-(1000*LOG(AZ42,10)))))</f>
        <v>0</v>
      </c>
      <c r="BC42" s="127"/>
      <c r="BD42" s="15">
        <f>IF(AND(BD$1&lt;&gt;$F42,BC42&gt;0)=TRUE,1,"")</f>
      </c>
      <c r="BE42" s="28">
        <f>IF(BC42="",0,(BE$4*(101+(1000*LOG(BC$4,10))-(1000*LOG(BC42,10)))))</f>
        <v>0</v>
      </c>
      <c r="BF42" s="126"/>
      <c r="BG42" s="38">
        <f>IF(AND(BG$1&lt;&gt;$F42,BF42&gt;0)=TRUE,1,"")</f>
      </c>
      <c r="BH42" s="39">
        <f>IF(BF42="",0,(BH$4*(101+(1000*LOG(BF$4,10))-(1000*LOG(BF42,10)))))</f>
        <v>0</v>
      </c>
      <c r="BI42" s="127"/>
      <c r="BJ42" s="15">
        <f>IF(AND(BJ$1&lt;&gt;$F42,BI42&gt;0)=TRUE,1,"")</f>
      </c>
      <c r="BK42" s="28">
        <f>IF(BI42="",0,(BK$4*(101+(1000*LOG(BI$4,10))-(1000*LOG(BI42,10)))))</f>
        <v>0</v>
      </c>
      <c r="BL42" s="126"/>
      <c r="BM42" s="38">
        <f>IF(AND(BM$1&lt;&gt;$F42,BL42&gt;0)=TRUE,1,"")</f>
      </c>
      <c r="BN42" s="39">
        <f>IF(BL42="",0,(BN$4*(101+(1000*LOG(BL$4,10))-(1000*LOG(BL42,10)))))</f>
        <v>0</v>
      </c>
      <c r="BO42" s="127"/>
      <c r="BP42" s="15">
        <f>IF(AND(BP$1&lt;&gt;$F42,BO42&gt;0)=TRUE,1,"")</f>
      </c>
      <c r="BQ42" s="28">
        <f>IF(BO42="",0,(BQ$4*(101+(1000*LOG(BO$4,10))-(1000*LOG(BO42,10)))))</f>
        <v>0</v>
      </c>
      <c r="BR42" s="27">
        <f>L42+O42+R42+U42+X42+AA42+AD42+AG42+AJ42+AM42+AP42+AS42+AV42+AY42+BB42+BE42+BH42+BK42+BN42+BQ42</f>
        <v>197.91001300805647</v>
      </c>
      <c r="BS42" s="30">
        <f>CQ42</f>
        <v>197.91001300805647</v>
      </c>
      <c r="BT42" s="15">
        <f>IF(MAX(BP42,BM42,BJ42,BG42,BD42,BA42,AX42,AU42,AR42,AO42,AL42,AI42,AF42,AC42,Z42,W42,T42,Q42,N42,K42)&gt;0,"*","")</f>
      </c>
      <c r="BU42" s="28">
        <f>IF(BT42="*",BS42*0.05,0)</f>
        <v>0</v>
      </c>
      <c r="BV42" s="31">
        <f>BS42+BU42</f>
        <v>197.91001300805647</v>
      </c>
      <c r="BW42" s="25">
        <f>L42</f>
        <v>0</v>
      </c>
      <c r="BX42" s="25">
        <f>O42</f>
        <v>197.91001300805647</v>
      </c>
      <c r="BY42" s="25">
        <f>R42</f>
        <v>0</v>
      </c>
      <c r="BZ42" s="25">
        <f>U42</f>
        <v>0</v>
      </c>
      <c r="CA42" s="25">
        <f>X42</f>
        <v>0</v>
      </c>
      <c r="CB42" s="25">
        <f>AA42</f>
        <v>0</v>
      </c>
      <c r="CC42" s="25">
        <f>AD42</f>
        <v>0</v>
      </c>
      <c r="CD42" s="25">
        <f>AG42</f>
        <v>0</v>
      </c>
      <c r="CE42" s="25">
        <f>AJ42</f>
        <v>0</v>
      </c>
      <c r="CF42" s="25">
        <f>AM42</f>
        <v>0</v>
      </c>
      <c r="CG42" s="25">
        <f>AP42</f>
        <v>0</v>
      </c>
      <c r="CH42" s="25">
        <f>AS42</f>
        <v>0</v>
      </c>
      <c r="CI42" s="25">
        <f>AV42</f>
        <v>0</v>
      </c>
      <c r="CJ42" s="25">
        <f>AY42</f>
        <v>0</v>
      </c>
      <c r="CK42" s="25">
        <f>BB42</f>
        <v>0</v>
      </c>
      <c r="CL42" s="25">
        <f>BE42</f>
        <v>0</v>
      </c>
      <c r="CM42" s="25">
        <f>BH42</f>
        <v>0</v>
      </c>
      <c r="CN42" s="25">
        <f>BK42</f>
        <v>0</v>
      </c>
      <c r="CO42" s="25">
        <f>BN42</f>
        <v>0</v>
      </c>
      <c r="CP42" s="25">
        <f>BQ42</f>
        <v>0</v>
      </c>
      <c r="CQ42" s="25">
        <f>(LARGE(BW42:CP42,1))+(LARGE(BW42:CP42,2))+(LARGE(BW42:CP42,3))+(LARGE(BW42:CP42,4)+(LARGE(BW42:CP42,5)))</f>
        <v>197.91001300805647</v>
      </c>
      <c r="CS42" s="75">
        <f>IF($E42="Belter",$I42,0)</f>
        <v>0</v>
      </c>
      <c r="CT42" s="75">
        <f>IF($E42="Friesland",$I42,0)</f>
        <v>197.91001300805647</v>
      </c>
      <c r="CU42" s="75">
        <f>IF($E42="Nieuwkoop",$I42,0)</f>
        <v>0</v>
      </c>
      <c r="CV42" s="75">
        <f>IF($E42="Reeuwijk",$I42,0)</f>
        <v>0</v>
      </c>
      <c r="CW42" s="75">
        <f>IF($E42="Rotterdam",$I42,0)</f>
        <v>0</v>
      </c>
      <c r="CX42" s="75">
        <f>IF($E42="Spiegelplas",$I42,0)</f>
        <v>0</v>
      </c>
      <c r="CY42" s="75">
        <f>IF($E42="Zuid",$I42,0)</f>
        <v>0</v>
      </c>
      <c r="CZ42" s="75">
        <f>IF($E42="Zuidlaardermeer",$I42,0)</f>
        <v>0</v>
      </c>
      <c r="DB42" s="2">
        <f>IF(F42&lt;&gt;3,I42,"")</f>
        <v>197.91001300805647</v>
      </c>
      <c r="DC42" s="107">
        <f>IF(F42&lt;&gt;3,IF($G42=DC$2,$I42,""),"")</f>
        <v>197.91001300805647</v>
      </c>
      <c r="DD42" s="107">
        <f>IF(F42&lt;&gt;3,IF($G42=DD$2,$I42,""),"")</f>
      </c>
      <c r="DE42" s="107">
        <f>IF(F42&lt;&gt;3,IF($G42=DE$2,$I42,""),"")</f>
      </c>
      <c r="DF42" s="107">
        <f>IF(F42&lt;&gt;3,IF($H42=DF$2,$I42,""),"")</f>
      </c>
      <c r="DG42" s="76">
        <f>IF(F42&lt;&gt;3,D42,"")</f>
        <v>1</v>
      </c>
    </row>
    <row r="43" spans="1:111" ht="12.75" customHeight="1">
      <c r="A43" s="24">
        <f>IF(I43&gt;0,MAX(A$4:A42)+1," ")</f>
        <v>37</v>
      </c>
      <c r="B43" s="15" t="s">
        <v>207</v>
      </c>
      <c r="C43" s="57" t="s">
        <v>82</v>
      </c>
      <c r="D43" s="51">
        <v>1</v>
      </c>
      <c r="E43" s="57" t="s">
        <v>20</v>
      </c>
      <c r="F43" s="51">
        <v>1</v>
      </c>
      <c r="G43" s="57" t="s">
        <v>28</v>
      </c>
      <c r="H43" s="51" t="s">
        <v>2</v>
      </c>
      <c r="I43" s="47">
        <f>IF(C43=" ",0,BV43)</f>
        <v>176.72071393811848</v>
      </c>
      <c r="K43" s="38">
        <f>IF(AND(K$1&lt;&gt;$F43,J43&gt;0)=TRUE,1,"")</f>
      </c>
      <c r="L43" s="39">
        <f>IF(J43="",0,(L$4*(101+(1000*LOG(J$4,10))-(1000*LOG(J43,10)))))</f>
        <v>0</v>
      </c>
      <c r="M43" s="127">
        <v>21</v>
      </c>
      <c r="N43" s="15">
        <f>IF(AND(N$1&lt;&gt;$F43,M43&gt;0)=TRUE,1,"")</f>
      </c>
      <c r="O43" s="28">
        <f>IF(M43="",0,(O$4*(101+(1000*LOG(M$4,10))-(1000*LOG(M43,10)))))</f>
        <v>176.72071393811848</v>
      </c>
      <c r="Q43" s="38">
        <f>IF(AND(Q$1&lt;&gt;$F43,P43&gt;0)=TRUE,1,"")</f>
      </c>
      <c r="R43" s="39">
        <f>IF(P43="",0,(R$4*(101+(1000*LOG(P$4,10))-(1000*LOG(P43,10)))))</f>
        <v>0</v>
      </c>
      <c r="S43" s="127"/>
      <c r="T43" s="15">
        <f>IF(AND(T$1&lt;&gt;$F43,S43&gt;0)=TRUE,1,"")</f>
      </c>
      <c r="U43" s="28">
        <f>IF(S43="",0,(U$4*(101+(1000*LOG(S$4,10))-(1000*LOG(S43,10)))))</f>
        <v>0</v>
      </c>
      <c r="V43" s="126"/>
      <c r="W43" s="38">
        <f>IF(AND(W$1&lt;&gt;$F43,V43&gt;0)=TRUE,1,"")</f>
      </c>
      <c r="X43" s="39">
        <f>IF(V43="",0,(X$4*(101+(1000*LOG(V$4,10))-(1000*LOG(V43,10)))))</f>
        <v>0</v>
      </c>
      <c r="Y43" s="127"/>
      <c r="Z43" s="15">
        <f>IF(AND(Z$1&lt;&gt;$F43,Y43&gt;0)=TRUE,1,"")</f>
      </c>
      <c r="AA43" s="28">
        <f>IF(Y43="",0,(AA$4*(101+(1000*LOG(Y$4,10))-(1000*LOG(Y43,10)))))</f>
        <v>0</v>
      </c>
      <c r="AB43" s="126"/>
      <c r="AC43" s="38">
        <f>IF(AND(AC$1&lt;&gt;$F43,AB43&gt;0)=TRUE,1,"")</f>
      </c>
      <c r="AD43" s="39">
        <f>IF(AB43="",0,(AD$4*(101+(1000*LOG(AB$4,10))-(1000*LOG(AB43,10)))))</f>
        <v>0</v>
      </c>
      <c r="AE43" s="127"/>
      <c r="AF43" s="15">
        <f>IF(AND(AF$1&lt;&gt;$F43,AE43&gt;0)=TRUE,1,"")</f>
      </c>
      <c r="AG43" s="28">
        <f>IF(AE43="",0,(AG$4*(101+(1000*LOG(AE$4,10))-(1000*LOG(AE43,10)))))</f>
        <v>0</v>
      </c>
      <c r="AH43" s="126"/>
      <c r="AI43" s="38">
        <f>IF(AND(AI$1&lt;&gt;$F43,AH43&gt;0)=TRUE,1,"")</f>
      </c>
      <c r="AJ43" s="39">
        <f>IF(AH43="",0,(AJ$4*(101+(1000*LOG(AH$4,10))-(1000*LOG(AH43,10)))))</f>
        <v>0</v>
      </c>
      <c r="AK43" s="127"/>
      <c r="AL43" s="15">
        <f>IF(AND(AL$1&lt;&gt;$F43,AK43&gt;0)=TRUE,1,"")</f>
      </c>
      <c r="AM43" s="28">
        <f>IF(AK43="",0,(AM$4*(101+(1000*LOG(AK$4,10))-(1000*LOG(AK43,10)))))</f>
        <v>0</v>
      </c>
      <c r="AN43" s="126"/>
      <c r="AO43" s="38">
        <f>IF(AND(AO$1&lt;&gt;$F43,AN43&gt;0)=TRUE,1,"")</f>
      </c>
      <c r="AP43" s="39">
        <f>IF(AN43="",0,(AP$4*(101+(1000*LOG(AN$4,10))-(1000*LOG(AN43,10)))))</f>
        <v>0</v>
      </c>
      <c r="AQ43" s="127"/>
      <c r="AR43" s="15">
        <f>IF(AND(AR$1&lt;&gt;$F43,AQ43&gt;0)=TRUE,1,"")</f>
      </c>
      <c r="AS43" s="28">
        <f>IF(AQ43="",0,(AS$4*(101+(1000*LOG(AQ$4,10))-(1000*LOG(AQ43,10)))))</f>
        <v>0</v>
      </c>
      <c r="AT43" s="126"/>
      <c r="AU43" s="38">
        <f>IF(AND(AU$1&lt;&gt;$F43,AT43&gt;0)=TRUE,1,"")</f>
      </c>
      <c r="AV43" s="39">
        <f>IF(AT43="",0,(AV$4*(101+(1000*LOG(AT$4,10))-(1000*LOG(AT43,10)))))</f>
        <v>0</v>
      </c>
      <c r="AW43" s="127"/>
      <c r="AX43" s="15">
        <f>IF(AND(AX$1&lt;&gt;$F43,AW43&gt;0)=TRUE,1,"")</f>
      </c>
      <c r="AY43" s="28">
        <f>IF(AW43="",0,(AY$4*(101+(1000*LOG(AW$4,10))-(1000*LOG(AW43,10)))))</f>
        <v>0</v>
      </c>
      <c r="AZ43" s="126"/>
      <c r="BA43" s="38">
        <f>IF(AND(BA$1&lt;&gt;$F43,AZ43&gt;0)=TRUE,1,"")</f>
      </c>
      <c r="BB43" s="39">
        <f>IF(AZ43="",0,(BB$4*(101+(1000*LOG(AZ$4,10))-(1000*LOG(AZ43,10)))))</f>
        <v>0</v>
      </c>
      <c r="BC43" s="127"/>
      <c r="BD43" s="15">
        <f>IF(AND(BD$1&lt;&gt;$F43,BC43&gt;0)=TRUE,1,"")</f>
      </c>
      <c r="BE43" s="28">
        <f>IF(BC43="",0,(BE$4*(101+(1000*LOG(BC$4,10))-(1000*LOG(BC43,10)))))</f>
        <v>0</v>
      </c>
      <c r="BF43" s="126"/>
      <c r="BG43" s="38">
        <f>IF(AND(BG$1&lt;&gt;$F43,BF43&gt;0)=TRUE,1,"")</f>
      </c>
      <c r="BH43" s="39">
        <f>IF(BF43="",0,(BH$4*(101+(1000*LOG(BF$4,10))-(1000*LOG(BF43,10)))))</f>
        <v>0</v>
      </c>
      <c r="BI43" s="127"/>
      <c r="BJ43" s="15">
        <f>IF(AND(BJ$1&lt;&gt;$F43,BI43&gt;0)=TRUE,1,"")</f>
      </c>
      <c r="BK43" s="28">
        <f>IF(BI43="",0,(BK$4*(101+(1000*LOG(BI$4,10))-(1000*LOG(BI43,10)))))</f>
        <v>0</v>
      </c>
      <c r="BL43" s="126"/>
      <c r="BM43" s="38">
        <f>IF(AND(BM$1&lt;&gt;$F43,BL43&gt;0)=TRUE,1,"")</f>
      </c>
      <c r="BN43" s="39">
        <f>IF(BL43="",0,(BN$4*(101+(1000*LOG(BL$4,10))-(1000*LOG(BL43,10)))))</f>
        <v>0</v>
      </c>
      <c r="BO43" s="127"/>
      <c r="BP43" s="15">
        <f>IF(AND(BP$1&lt;&gt;$F43,BO43&gt;0)=TRUE,1,"")</f>
      </c>
      <c r="BQ43" s="28">
        <f>IF(BO43="",0,(BQ$4*(101+(1000*LOG(BO$4,10))-(1000*LOG(BO43,10)))))</f>
        <v>0</v>
      </c>
      <c r="BR43" s="27">
        <f>L43+O43+R43+U43+X43+AA43+AD43+AG43+AJ43+AM43+AP43+AS43+AV43+AY43+BB43+BE43+BH43+BK43+BN43+BQ43</f>
        <v>176.72071393811848</v>
      </c>
      <c r="BS43" s="30">
        <f>CQ43</f>
        <v>176.72071393811848</v>
      </c>
      <c r="BT43" s="15">
        <f>IF(MAX(BP43,BM43,BJ43,BG43,BD43,BA43,AX43,AU43,AR43,AO43,AL43,AI43,AF43,AC43,Z43,W43,T43,Q43,N43,K43)&gt;0,"*","")</f>
      </c>
      <c r="BU43" s="28">
        <f>IF(BT43="*",BS43*0.05,0)</f>
        <v>0</v>
      </c>
      <c r="BV43" s="31">
        <f>BS43+BU43</f>
        <v>176.72071393811848</v>
      </c>
      <c r="BW43" s="25">
        <f>L43</f>
        <v>0</v>
      </c>
      <c r="BX43" s="25">
        <f>O43</f>
        <v>176.72071393811848</v>
      </c>
      <c r="BY43" s="25">
        <f>R43</f>
        <v>0</v>
      </c>
      <c r="BZ43" s="25">
        <f>U43</f>
        <v>0</v>
      </c>
      <c r="CA43" s="25">
        <f>X43</f>
        <v>0</v>
      </c>
      <c r="CB43" s="25">
        <f>AA43</f>
        <v>0</v>
      </c>
      <c r="CC43" s="25">
        <f>AD43</f>
        <v>0</v>
      </c>
      <c r="CD43" s="25">
        <f>AG43</f>
        <v>0</v>
      </c>
      <c r="CE43" s="25">
        <f>AJ43</f>
        <v>0</v>
      </c>
      <c r="CF43" s="25">
        <f>AM43</f>
        <v>0</v>
      </c>
      <c r="CG43" s="25">
        <f>AP43</f>
        <v>0</v>
      </c>
      <c r="CH43" s="25">
        <f>AS43</f>
        <v>0</v>
      </c>
      <c r="CI43" s="25">
        <f>AV43</f>
        <v>0</v>
      </c>
      <c r="CJ43" s="25">
        <f>AY43</f>
        <v>0</v>
      </c>
      <c r="CK43" s="25">
        <f>BB43</f>
        <v>0</v>
      </c>
      <c r="CL43" s="25">
        <f>BE43</f>
        <v>0</v>
      </c>
      <c r="CM43" s="25">
        <f>BH43</f>
        <v>0</v>
      </c>
      <c r="CN43" s="25">
        <f>BK43</f>
        <v>0</v>
      </c>
      <c r="CO43" s="25">
        <f>BN43</f>
        <v>0</v>
      </c>
      <c r="CP43" s="25">
        <f>BQ43</f>
        <v>0</v>
      </c>
      <c r="CQ43" s="25">
        <f>(LARGE(BW43:CP43,1))+(LARGE(BW43:CP43,2))+(LARGE(BW43:CP43,3))+(LARGE(BW43:CP43,4)+(LARGE(BW43:CP43,5)))</f>
        <v>176.72071393811848</v>
      </c>
      <c r="CS43" s="75">
        <f>IF($E43="Belter",$I43,0)</f>
        <v>0</v>
      </c>
      <c r="CT43" s="75">
        <f>IF($E43="Friesland",$I43,0)</f>
        <v>176.72071393811848</v>
      </c>
      <c r="CU43" s="75">
        <f>IF($E43="Nieuwkoop",$I43,0)</f>
        <v>0</v>
      </c>
      <c r="CV43" s="75">
        <f>IF($E43="Reeuwijk",$I43,0)</f>
        <v>0</v>
      </c>
      <c r="CW43" s="75">
        <f>IF($E43="Rotterdam",$I43,0)</f>
        <v>0</v>
      </c>
      <c r="CX43" s="75">
        <f>IF($E43="Spiegelplas",$I43,0)</f>
        <v>0</v>
      </c>
      <c r="CY43" s="75">
        <f>IF($E43="Zuid",$I43,0)</f>
        <v>0</v>
      </c>
      <c r="CZ43" s="75">
        <f>IF($E43="Zuidlaardermeer",$I43,0)</f>
        <v>0</v>
      </c>
      <c r="DB43" s="2">
        <f>IF(F43&lt;&gt;3,I43,"")</f>
        <v>176.72071393811848</v>
      </c>
      <c r="DC43" s="107">
        <f>IF(F43&lt;&gt;3,IF($G43=DC$2,$I43,""),"")</f>
        <v>176.72071393811848</v>
      </c>
      <c r="DD43" s="107">
        <f>IF(F43&lt;&gt;3,IF($G43=DD$2,$I43,""),"")</f>
      </c>
      <c r="DE43" s="107">
        <f>IF(F43&lt;&gt;3,IF($G43=DE$2,$I43,""),"")</f>
      </c>
      <c r="DF43" s="107">
        <f>IF(F43&lt;&gt;3,IF($H43=DF$2,$I43,""),"")</f>
      </c>
      <c r="DG43" s="76">
        <f>IF(F43&lt;&gt;3,D43,"")</f>
        <v>1</v>
      </c>
    </row>
    <row r="44" spans="1:111" ht="12.75" customHeight="1">
      <c r="A44" s="24">
        <f>IF(I44&gt;0,MAX(A$4:A43)+1," ")</f>
        <v>38</v>
      </c>
      <c r="B44" s="15" t="s">
        <v>202</v>
      </c>
      <c r="C44" s="57" t="s">
        <v>194</v>
      </c>
      <c r="D44" s="51">
        <v>1</v>
      </c>
      <c r="E44" s="57" t="s">
        <v>20</v>
      </c>
      <c r="F44" s="51">
        <v>1</v>
      </c>
      <c r="G44" s="57" t="s">
        <v>29</v>
      </c>
      <c r="H44" s="51" t="s">
        <v>2</v>
      </c>
      <c r="I44" s="47">
        <f>IF(C44=" ",0,BV44)</f>
        <v>156.51732784983142</v>
      </c>
      <c r="K44" s="38">
        <f>IF(AND(K$1&lt;&gt;$F44,J44&gt;0)=TRUE,1,"")</f>
      </c>
      <c r="L44" s="39">
        <f>IF(J44="",0,(L$4*(101+(1000*LOG(J$4,10))-(1000*LOG(J44,10)))))</f>
        <v>0</v>
      </c>
      <c r="M44" s="127">
        <v>22</v>
      </c>
      <c r="N44" s="15">
        <f>IF(AND(N$1&lt;&gt;$F44,M44&gt;0)=TRUE,1,"")</f>
      </c>
      <c r="O44" s="28">
        <f>IF(M44="",0,(O$4*(101+(1000*LOG(M$4,10))-(1000*LOG(M44,10)))))</f>
        <v>156.51732784983142</v>
      </c>
      <c r="Q44" s="38">
        <f>IF(AND(Q$1&lt;&gt;$F44,P44&gt;0)=TRUE,1,"")</f>
      </c>
      <c r="R44" s="39">
        <f>IF(P44="",0,(R$4*(101+(1000*LOG(P$4,10))-(1000*LOG(P44,10)))))</f>
        <v>0</v>
      </c>
      <c r="S44" s="127"/>
      <c r="T44" s="15">
        <f>IF(AND(T$1&lt;&gt;$F44,S44&gt;0)=TRUE,1,"")</f>
      </c>
      <c r="U44" s="28">
        <f>IF(S44="",0,(U$4*(101+(1000*LOG(S$4,10))-(1000*LOG(S44,10)))))</f>
        <v>0</v>
      </c>
      <c r="V44" s="126"/>
      <c r="W44" s="38">
        <f>IF(AND(W$1&lt;&gt;$F44,V44&gt;0)=TRUE,1,"")</f>
      </c>
      <c r="X44" s="39">
        <f>IF(V44="",0,(X$4*(101+(1000*LOG(V$4,10))-(1000*LOG(V44,10)))))</f>
        <v>0</v>
      </c>
      <c r="Y44" s="127"/>
      <c r="Z44" s="15">
        <f>IF(AND(Z$1&lt;&gt;$F44,Y44&gt;0)=TRUE,1,"")</f>
      </c>
      <c r="AA44" s="28">
        <f>IF(Y44="",0,(AA$4*(101+(1000*LOG(Y$4,10))-(1000*LOG(Y44,10)))))</f>
        <v>0</v>
      </c>
      <c r="AB44" s="126"/>
      <c r="AC44" s="38">
        <f>IF(AND(AC$1&lt;&gt;$F44,AB44&gt;0)=TRUE,1,"")</f>
      </c>
      <c r="AD44" s="39">
        <f>IF(AB44="",0,(AD$4*(101+(1000*LOG(AB$4,10))-(1000*LOG(AB44,10)))))</f>
        <v>0</v>
      </c>
      <c r="AE44" s="127"/>
      <c r="AF44" s="15">
        <f>IF(AND(AF$1&lt;&gt;$F44,AE44&gt;0)=TRUE,1,"")</f>
      </c>
      <c r="AG44" s="28">
        <f>IF(AE44="",0,(AG$4*(101+(1000*LOG(AE$4,10))-(1000*LOG(AE44,10)))))</f>
        <v>0</v>
      </c>
      <c r="AH44" s="126"/>
      <c r="AI44" s="38">
        <f>IF(AND(AI$1&lt;&gt;$F44,AH44&gt;0)=TRUE,1,"")</f>
      </c>
      <c r="AJ44" s="39">
        <f>IF(AH44="",0,(AJ$4*(101+(1000*LOG(AH$4,10))-(1000*LOG(AH44,10)))))</f>
        <v>0</v>
      </c>
      <c r="AK44" s="127"/>
      <c r="AL44" s="15">
        <f>IF(AND(AL$1&lt;&gt;$F44,AK44&gt;0)=TRUE,1,"")</f>
      </c>
      <c r="AM44" s="28">
        <f>IF(AK44="",0,(AM$4*(101+(1000*LOG(AK$4,10))-(1000*LOG(AK44,10)))))</f>
        <v>0</v>
      </c>
      <c r="AN44" s="126"/>
      <c r="AO44" s="38">
        <f>IF(AND(AO$1&lt;&gt;$F44,AN44&gt;0)=TRUE,1,"")</f>
      </c>
      <c r="AP44" s="39">
        <f>IF(AN44="",0,(AP$4*(101+(1000*LOG(AN$4,10))-(1000*LOG(AN44,10)))))</f>
        <v>0</v>
      </c>
      <c r="AQ44" s="127"/>
      <c r="AR44" s="15">
        <f>IF(AND(AR$1&lt;&gt;$F44,AQ44&gt;0)=TRUE,1,"")</f>
      </c>
      <c r="AS44" s="28">
        <f>IF(AQ44="",0,(AS$4*(101+(1000*LOG(AQ$4,10))-(1000*LOG(AQ44,10)))))</f>
        <v>0</v>
      </c>
      <c r="AT44" s="126"/>
      <c r="AU44" s="38">
        <f>IF(AND(AU$1&lt;&gt;$F44,AT44&gt;0)=TRUE,1,"")</f>
      </c>
      <c r="AV44" s="39">
        <f>IF(AT44="",0,(AV$4*(101+(1000*LOG(AT$4,10))-(1000*LOG(AT44,10)))))</f>
        <v>0</v>
      </c>
      <c r="AW44" s="127"/>
      <c r="AX44" s="15">
        <f>IF(AND(AX$1&lt;&gt;$F44,AW44&gt;0)=TRUE,1,"")</f>
      </c>
      <c r="AY44" s="28">
        <f>IF(AW44="",0,(AY$4*(101+(1000*LOG(AW$4,10))-(1000*LOG(AW44,10)))))</f>
        <v>0</v>
      </c>
      <c r="AZ44" s="126"/>
      <c r="BA44" s="38">
        <f>IF(AND(BA$1&lt;&gt;$F44,AZ44&gt;0)=TRUE,1,"")</f>
      </c>
      <c r="BB44" s="39">
        <f>IF(AZ44="",0,(BB$4*(101+(1000*LOG(AZ$4,10))-(1000*LOG(AZ44,10)))))</f>
        <v>0</v>
      </c>
      <c r="BC44" s="127"/>
      <c r="BD44" s="15">
        <f>IF(AND(BD$1&lt;&gt;$F44,BC44&gt;0)=TRUE,1,"")</f>
      </c>
      <c r="BE44" s="28">
        <f>IF(BC44="",0,(BE$4*(101+(1000*LOG(BC$4,10))-(1000*LOG(BC44,10)))))</f>
        <v>0</v>
      </c>
      <c r="BF44" s="126"/>
      <c r="BG44" s="38">
        <f>IF(AND(BG$1&lt;&gt;$F44,BF44&gt;0)=TRUE,1,"")</f>
      </c>
      <c r="BH44" s="39">
        <f>IF(BF44="",0,(BH$4*(101+(1000*LOG(BF$4,10))-(1000*LOG(BF44,10)))))</f>
        <v>0</v>
      </c>
      <c r="BI44" s="127"/>
      <c r="BJ44" s="15">
        <f>IF(AND(BJ$1&lt;&gt;$F44,BI44&gt;0)=TRUE,1,"")</f>
      </c>
      <c r="BK44" s="28">
        <f>IF(BI44="",0,(BK$4*(101+(1000*LOG(BI$4,10))-(1000*LOG(BI44,10)))))</f>
        <v>0</v>
      </c>
      <c r="BL44" s="126"/>
      <c r="BM44" s="38">
        <f>IF(AND(BM$1&lt;&gt;$F44,BL44&gt;0)=TRUE,1,"")</f>
      </c>
      <c r="BN44" s="39">
        <f>IF(BL44="",0,(BN$4*(101+(1000*LOG(BL$4,10))-(1000*LOG(BL44,10)))))</f>
        <v>0</v>
      </c>
      <c r="BO44" s="127"/>
      <c r="BP44" s="15">
        <f>IF(AND(BP$1&lt;&gt;$F44,BO44&gt;0)=TRUE,1,"")</f>
      </c>
      <c r="BQ44" s="28">
        <f>IF(BO44="",0,(BQ$4*(101+(1000*LOG(BO$4,10))-(1000*LOG(BO44,10)))))</f>
        <v>0</v>
      </c>
      <c r="BR44" s="27">
        <f>L44+O44+R44+U44+X44+AA44+AD44+AG44+AJ44+AM44+AP44+AS44+AV44+AY44+BB44+BE44+BH44+BK44+BN44+BQ44</f>
        <v>156.51732784983142</v>
      </c>
      <c r="BS44" s="30">
        <f>CQ44</f>
        <v>156.51732784983142</v>
      </c>
      <c r="BT44" s="15">
        <f>IF(MAX(BP44,BM44,BJ44,BG44,BD44,BA44,AX44,AU44,AR44,AO44,AL44,AI44,AF44,AC44,Z44,W44,T44,Q44,N44,K44)&gt;0,"*","")</f>
      </c>
      <c r="BU44" s="28">
        <f>IF(BT44="*",BS44*0.05,0)</f>
        <v>0</v>
      </c>
      <c r="BV44" s="31">
        <f>BS44+BU44</f>
        <v>156.51732784983142</v>
      </c>
      <c r="BW44" s="25">
        <f>L44</f>
        <v>0</v>
      </c>
      <c r="BX44" s="25">
        <f>O44</f>
        <v>156.51732784983142</v>
      </c>
      <c r="BY44" s="25">
        <f>R44</f>
        <v>0</v>
      </c>
      <c r="BZ44" s="25">
        <f>U44</f>
        <v>0</v>
      </c>
      <c r="CA44" s="25">
        <f>X44</f>
        <v>0</v>
      </c>
      <c r="CB44" s="25">
        <f>AA44</f>
        <v>0</v>
      </c>
      <c r="CC44" s="25">
        <f>AD44</f>
        <v>0</v>
      </c>
      <c r="CD44" s="25">
        <f>AG44</f>
        <v>0</v>
      </c>
      <c r="CE44" s="25">
        <f>AJ44</f>
        <v>0</v>
      </c>
      <c r="CF44" s="25">
        <f>AM44</f>
        <v>0</v>
      </c>
      <c r="CG44" s="25">
        <f>AP44</f>
        <v>0</v>
      </c>
      <c r="CH44" s="25">
        <f>AS44</f>
        <v>0</v>
      </c>
      <c r="CI44" s="25">
        <f>AV44</f>
        <v>0</v>
      </c>
      <c r="CJ44" s="25">
        <f>AY44</f>
        <v>0</v>
      </c>
      <c r="CK44" s="25">
        <f>BB44</f>
        <v>0</v>
      </c>
      <c r="CL44" s="25">
        <f>BE44</f>
        <v>0</v>
      </c>
      <c r="CM44" s="25">
        <f>BH44</f>
        <v>0</v>
      </c>
      <c r="CN44" s="25">
        <f>BK44</f>
        <v>0</v>
      </c>
      <c r="CO44" s="25">
        <f>BN44</f>
        <v>0</v>
      </c>
      <c r="CP44" s="25">
        <f>BQ44</f>
        <v>0</v>
      </c>
      <c r="CQ44" s="25">
        <f>(LARGE(BW44:CP44,1))+(LARGE(BW44:CP44,2))+(LARGE(BW44:CP44,3))+(LARGE(BW44:CP44,4)+(LARGE(BW44:CP44,5)))</f>
        <v>156.51732784983142</v>
      </c>
      <c r="CS44" s="75">
        <f>IF($E44="Belter",$I44,0)</f>
        <v>0</v>
      </c>
      <c r="CT44" s="75">
        <f>IF($E44="Friesland",$I44,0)</f>
        <v>156.51732784983142</v>
      </c>
      <c r="CU44" s="75">
        <f>IF($E44="Nieuwkoop",$I44,0)</f>
        <v>0</v>
      </c>
      <c r="CV44" s="75">
        <f>IF($E44="Reeuwijk",$I44,0)</f>
        <v>0</v>
      </c>
      <c r="CW44" s="75">
        <f>IF($E44="Rotterdam",$I44,0)</f>
        <v>0</v>
      </c>
      <c r="CX44" s="75">
        <f>IF($E44="Spiegelplas",$I44,0)</f>
        <v>0</v>
      </c>
      <c r="CY44" s="75">
        <f>IF($E44="Zuid",$I44,0)</f>
        <v>0</v>
      </c>
      <c r="CZ44" s="75">
        <f>IF($E44="Zuidlaardermeer",$I44,0)</f>
        <v>0</v>
      </c>
      <c r="DB44" s="2">
        <f>IF(F44&lt;&gt;3,I44,"")</f>
        <v>156.51732784983142</v>
      </c>
      <c r="DC44" s="107">
        <f>IF(F44&lt;&gt;3,IF($G44=DC$2,$I44,""),"")</f>
      </c>
      <c r="DD44" s="107">
        <f>IF(F44&lt;&gt;3,IF($G44=DD$2,$I44,""),"")</f>
        <v>156.51732784983142</v>
      </c>
      <c r="DE44" s="107">
        <f>IF(F44&lt;&gt;3,IF($G44=DE$2,$I44,""),"")</f>
      </c>
      <c r="DF44" s="107">
        <f>IF(F44&lt;&gt;3,IF($H44=DF$2,$I44,""),"")</f>
      </c>
      <c r="DG44" s="76">
        <f>IF(F44&lt;&gt;3,D44,"")</f>
        <v>1</v>
      </c>
    </row>
    <row r="45" spans="1:111" ht="12.75" customHeight="1">
      <c r="A45" s="24">
        <f>IF(I45&gt;0,MAX(A$4:A44)+1," ")</f>
        <v>39</v>
      </c>
      <c r="B45" s="15" t="s">
        <v>93</v>
      </c>
      <c r="C45" s="57" t="s">
        <v>94</v>
      </c>
      <c r="D45" s="51">
        <v>1</v>
      </c>
      <c r="E45" s="57" t="s">
        <v>22</v>
      </c>
      <c r="F45" s="51">
        <v>2</v>
      </c>
      <c r="G45" s="57" t="s">
        <v>28</v>
      </c>
      <c r="H45" s="51" t="s">
        <v>2</v>
      </c>
      <c r="I45" s="47">
        <f>BV45</f>
        <v>129.02872360024344</v>
      </c>
      <c r="J45" s="126">
        <v>15</v>
      </c>
      <c r="K45" s="38">
        <f>IF(AND(K$1&lt;&gt;$F45,J45&gt;0)=TRUE,1,"")</f>
      </c>
      <c r="L45" s="39">
        <f>IF(J45="",0,(L$4*(101+(1000*LOG(J$4,10))-(1000*LOG(J45,10)))))</f>
        <v>129.02872360024344</v>
      </c>
      <c r="M45" s="127"/>
      <c r="N45" s="15">
        <f>IF(AND(N$1&lt;&gt;$F45,M45&gt;0)=TRUE,1,"")</f>
      </c>
      <c r="O45" s="28">
        <f>IF(M45="",0,(O$4*(101+(1000*LOG(M$4,10))-(1000*LOG(M45,10)))))</f>
        <v>0</v>
      </c>
      <c r="Q45" s="38">
        <f>IF(AND(Q$1&lt;&gt;$F45,P45&gt;0)=TRUE,1,"")</f>
      </c>
      <c r="R45" s="39">
        <f>IF(P45="",0,(R$4*(101+(1000*LOG(P$4,10))-(1000*LOG(P45,10)))))</f>
        <v>0</v>
      </c>
      <c r="S45" s="127"/>
      <c r="T45" s="15">
        <f>IF(AND(T$1&lt;&gt;$F45,S45&gt;0)=TRUE,1,"")</f>
      </c>
      <c r="U45" s="28">
        <f>IF(S45="",0,(U$4*(101+(1000*LOG(S$4,10))-(1000*LOG(S45,10)))))</f>
        <v>0</v>
      </c>
      <c r="V45" s="126"/>
      <c r="W45" s="38">
        <f>IF(AND(W$1&lt;&gt;$F45,V45&gt;0)=TRUE,1,"")</f>
      </c>
      <c r="X45" s="39">
        <f>IF(V45="",0,(X$4*(101+(1000*LOG(V$4,10))-(1000*LOG(V45,10)))))</f>
        <v>0</v>
      </c>
      <c r="Y45" s="127"/>
      <c r="Z45" s="15">
        <f>IF(AND(Z$1&lt;&gt;$F45,Y45&gt;0)=TRUE,1,"")</f>
      </c>
      <c r="AA45" s="28">
        <f>IF(Y45="",0,(AA$4*(101+(1000*LOG(Y$4,10))-(1000*LOG(Y45,10)))))</f>
        <v>0</v>
      </c>
      <c r="AB45" s="126"/>
      <c r="AC45" s="38">
        <f>IF(AND(AC$1&lt;&gt;$F45,AB45&gt;0)=TRUE,1,"")</f>
      </c>
      <c r="AD45" s="39">
        <f>IF(AB45="",0,(AD$4*(101+(1000*LOG(AB$4,10))-(1000*LOG(AB45,10)))))</f>
        <v>0</v>
      </c>
      <c r="AE45" s="127"/>
      <c r="AF45" s="15">
        <f>IF(AND(AF$1&lt;&gt;$F45,AE45&gt;0)=TRUE,1,"")</f>
      </c>
      <c r="AG45" s="28">
        <f>IF(AE45="",0,(AG$4*(101+(1000*LOG(AE$4,10))-(1000*LOG(AE45,10)))))</f>
        <v>0</v>
      </c>
      <c r="AH45" s="126"/>
      <c r="AI45" s="38">
        <f>IF(AND(AI$1&lt;&gt;$F45,AH45&gt;0)=TRUE,1,"")</f>
      </c>
      <c r="AJ45" s="39">
        <f>IF(AH45="",0,(AJ$4*(101+(1000*LOG(AH$4,10))-(1000*LOG(AH45,10)))))</f>
        <v>0</v>
      </c>
      <c r="AK45" s="127"/>
      <c r="AL45" s="15">
        <f>IF(AND(AL$1&lt;&gt;$F45,AK45&gt;0)=TRUE,1,"")</f>
      </c>
      <c r="AM45" s="28">
        <f>IF(AK45="",0,(AM$4*(101+(1000*LOG(AK$4,10))-(1000*LOG(AK45,10)))))</f>
        <v>0</v>
      </c>
      <c r="AN45" s="126"/>
      <c r="AO45" s="38">
        <f>IF(AND(AO$1&lt;&gt;$F45,AN45&gt;0)=TRUE,1,"")</f>
      </c>
      <c r="AP45" s="39">
        <f>IF(AN45="",0,(AP$4*(101+(1000*LOG(AN$4,10))-(1000*LOG(AN45,10)))))</f>
        <v>0</v>
      </c>
      <c r="AQ45" s="127"/>
      <c r="AR45" s="15">
        <f>IF(AND(AR$1&lt;&gt;$F45,AQ45&gt;0)=TRUE,1,"")</f>
      </c>
      <c r="AS45" s="28">
        <f>IF(AQ45="",0,(AS$4*(101+(1000*LOG(AQ$4,10))-(1000*LOG(AQ45,10)))))</f>
        <v>0</v>
      </c>
      <c r="AT45" s="126"/>
      <c r="AU45" s="38">
        <f>IF(AND(AU$1&lt;&gt;$F45,AT45&gt;0)=TRUE,1,"")</f>
      </c>
      <c r="AV45" s="39">
        <f>IF(AT45="",0,(AV$4*(101+(1000*LOG(AT$4,10))-(1000*LOG(AT45,10)))))</f>
        <v>0</v>
      </c>
      <c r="AW45" s="127"/>
      <c r="AX45" s="15">
        <f>IF(AND(AX$1&lt;&gt;$F45,AW45&gt;0)=TRUE,1,"")</f>
      </c>
      <c r="AY45" s="28">
        <f>IF(AW45="",0,(AY$4*(101+(1000*LOG(AW$4,10))-(1000*LOG(AW45,10)))))</f>
        <v>0</v>
      </c>
      <c r="AZ45" s="126"/>
      <c r="BA45" s="38">
        <f>IF(AND(BA$1&lt;&gt;$F45,AZ45&gt;0)=TRUE,1,"")</f>
      </c>
      <c r="BB45" s="39">
        <f>IF(AZ45="",0,(BB$4*(101+(1000*LOG(AZ$4,10))-(1000*LOG(AZ45,10)))))</f>
        <v>0</v>
      </c>
      <c r="BC45" s="127"/>
      <c r="BD45" s="15">
        <f>IF(AND(BD$1&lt;&gt;$F45,BC45&gt;0)=TRUE,1,"")</f>
      </c>
      <c r="BE45" s="28">
        <f>IF(BC45="",0,(BE$4*(101+(1000*LOG(BC$4,10))-(1000*LOG(BC45,10)))))</f>
        <v>0</v>
      </c>
      <c r="BF45" s="126"/>
      <c r="BG45" s="38">
        <f>IF(AND(BG$1&lt;&gt;$F45,BF45&gt;0)=TRUE,1,"")</f>
      </c>
      <c r="BH45" s="39">
        <f>IF(BF45="",0,(BH$4*(101+(1000*LOG(BF$4,10))-(1000*LOG(BF45,10)))))</f>
        <v>0</v>
      </c>
      <c r="BI45" s="127"/>
      <c r="BJ45" s="15">
        <f>IF(AND(BJ$1&lt;&gt;$F45,BI45&gt;0)=TRUE,1,"")</f>
      </c>
      <c r="BK45" s="28">
        <f>IF(BI45="",0,(BK$4*(101+(1000*LOG(BI$4,10))-(1000*LOG(BI45,10)))))</f>
        <v>0</v>
      </c>
      <c r="BL45" s="126"/>
      <c r="BM45" s="38">
        <f>IF(AND(BM$1&lt;&gt;$F45,BL45&gt;0)=TRUE,1,"")</f>
      </c>
      <c r="BN45" s="39">
        <f>IF(BL45="",0,(BN$4*(101+(1000*LOG(BL$4,10))-(1000*LOG(BL45,10)))))</f>
        <v>0</v>
      </c>
      <c r="BO45" s="127"/>
      <c r="BP45" s="15">
        <f>IF(AND(BP$1&lt;&gt;$F45,BO45&gt;0)=TRUE,1,"")</f>
      </c>
      <c r="BQ45" s="28">
        <f>IF(BO45="",0,(BQ$4*(101+(1000*LOG(BO$4,10))-(1000*LOG(BO45,10)))))</f>
        <v>0</v>
      </c>
      <c r="BR45" s="27">
        <f>L45+O45+R45+U45+X45+AA45+AD45+AG45+AJ45+AM45+AP45+AS45+AV45+AY45+BB45+BE45+BH45+BK45+BN45+BQ45</f>
        <v>129.02872360024344</v>
      </c>
      <c r="BS45" s="30">
        <f>CQ45</f>
        <v>129.02872360024344</v>
      </c>
      <c r="BT45" s="15">
        <f>IF(MAX(BP45,BM45,BJ45,BG45,BD45,BA45,AX45,AU45,AR45,AO45,AL45,AI45,AF45,AC45,Z45,W45,T45,Q45,N45,K45)&gt;0,"*","")</f>
      </c>
      <c r="BU45" s="28">
        <f>IF(BT45="*",BS45*0.05,0)</f>
        <v>0</v>
      </c>
      <c r="BV45" s="31">
        <f>BS45+BU45</f>
        <v>129.02872360024344</v>
      </c>
      <c r="BW45" s="25">
        <f>L45</f>
        <v>129.02872360024344</v>
      </c>
      <c r="BX45" s="25">
        <f>O45</f>
        <v>0</v>
      </c>
      <c r="BY45" s="25">
        <f>R45</f>
        <v>0</v>
      </c>
      <c r="BZ45" s="25">
        <f>U45</f>
        <v>0</v>
      </c>
      <c r="CA45" s="25">
        <f>X45</f>
        <v>0</v>
      </c>
      <c r="CB45" s="25">
        <f>AA45</f>
        <v>0</v>
      </c>
      <c r="CC45" s="25">
        <f>AD45</f>
        <v>0</v>
      </c>
      <c r="CD45" s="25">
        <f>AG45</f>
        <v>0</v>
      </c>
      <c r="CE45" s="25">
        <f>AJ45</f>
        <v>0</v>
      </c>
      <c r="CF45" s="25">
        <f>AM45</f>
        <v>0</v>
      </c>
      <c r="CG45" s="25">
        <f>AP45</f>
        <v>0</v>
      </c>
      <c r="CH45" s="25">
        <f>AS45</f>
        <v>0</v>
      </c>
      <c r="CI45" s="25">
        <f>AV45</f>
        <v>0</v>
      </c>
      <c r="CJ45" s="25">
        <f>AY45</f>
        <v>0</v>
      </c>
      <c r="CK45" s="25">
        <f>BB45</f>
        <v>0</v>
      </c>
      <c r="CL45" s="25">
        <f>BE45</f>
        <v>0</v>
      </c>
      <c r="CM45" s="25">
        <f>BH45</f>
        <v>0</v>
      </c>
      <c r="CN45" s="25">
        <f>BK45</f>
        <v>0</v>
      </c>
      <c r="CO45" s="25">
        <f>BN45</f>
        <v>0</v>
      </c>
      <c r="CP45" s="25">
        <f>BQ45</f>
        <v>0</v>
      </c>
      <c r="CQ45" s="25">
        <f>(LARGE(BW45:CP45,1))+(LARGE(BW45:CP45,2))+(LARGE(BW45:CP45,3))+(LARGE(BW45:CP45,4)+(LARGE(BW45:CP45,5)))</f>
        <v>129.02872360024344</v>
      </c>
      <c r="CS45" s="75">
        <f>IF($E45="Belter",$I45,0)</f>
        <v>0</v>
      </c>
      <c r="CT45" s="75">
        <f>IF($E45="Friesland",$I45,0)</f>
        <v>0</v>
      </c>
      <c r="CU45" s="75">
        <f>IF($E45="Nieuwkoop",$I45,0)</f>
        <v>0</v>
      </c>
      <c r="CV45" s="75">
        <f>IF($E45="Reeuwijk",$I45,0)</f>
        <v>129.02872360024344</v>
      </c>
      <c r="CW45" s="75">
        <f>IF($E45="Rotterdam",$I45,0)</f>
        <v>0</v>
      </c>
      <c r="CX45" s="75">
        <f>IF($E45="Spiegelplas",$I45,0)</f>
        <v>0</v>
      </c>
      <c r="CY45" s="75">
        <f>IF($E45="Zuid",$I45,0)</f>
        <v>0</v>
      </c>
      <c r="CZ45" s="75">
        <f>IF($E45="Zuidlaardermeer",$I45,0)</f>
        <v>0</v>
      </c>
      <c r="DB45" s="2">
        <f>IF(F45&lt;&gt;3,I45,"")</f>
        <v>129.02872360024344</v>
      </c>
      <c r="DC45" s="107">
        <f>IF(F45&lt;&gt;3,IF($G45=DC$2,$I45,""),"")</f>
        <v>129.02872360024344</v>
      </c>
      <c r="DD45" s="107">
        <f>IF(F45&lt;&gt;3,IF($G45=DD$2,$I45,""),"")</f>
      </c>
      <c r="DE45" s="107">
        <f>IF(F45&lt;&gt;3,IF($G45=DE$2,$I45,""),"")</f>
      </c>
      <c r="DF45" s="107">
        <f>IF(F45&lt;&gt;3,IF($H45=DF$2,$I45,""),"")</f>
      </c>
      <c r="DG45" s="76">
        <f>IF(F45&lt;&gt;3,D45,"")</f>
        <v>1</v>
      </c>
    </row>
    <row r="46" spans="1:111" ht="12.75" customHeight="1">
      <c r="A46" s="24">
        <f>IF(I46&gt;0,MAX(A$4:A45)+1," ")</f>
        <v>40</v>
      </c>
      <c r="B46" s="15" t="s">
        <v>203</v>
      </c>
      <c r="C46" s="57" t="s">
        <v>97</v>
      </c>
      <c r="D46" s="51">
        <v>1</v>
      </c>
      <c r="E46" s="57" t="s">
        <v>25</v>
      </c>
      <c r="F46" s="51">
        <v>2</v>
      </c>
      <c r="G46" s="57" t="s">
        <v>29</v>
      </c>
      <c r="H46" s="51" t="s">
        <v>2</v>
      </c>
      <c r="I46" s="47">
        <f>IF(C46=" ",0,BV46)</f>
        <v>121.20338608828706</v>
      </c>
      <c r="K46" s="38">
        <f>IF(AND(K$1&lt;&gt;$F46,J46&gt;0)=TRUE,1,"")</f>
      </c>
      <c r="L46" s="39">
        <f>IF(J46="",0,(L$4*(101+(1000*LOG(J$4,10))-(1000*LOG(J46,10)))))</f>
        <v>0</v>
      </c>
      <c r="M46" s="127"/>
      <c r="N46" s="15">
        <f>IF(AND(N$1&lt;&gt;$F46,M46&gt;0)=TRUE,1,"")</f>
      </c>
      <c r="O46" s="28">
        <f>IF(M46="",0,(O$4*(101+(1000*LOG(M$4,10))-(1000*LOG(M46,10)))))</f>
        <v>0</v>
      </c>
      <c r="P46" s="126">
        <v>21</v>
      </c>
      <c r="Q46" s="38">
        <f>IF(AND(Q$1&lt;&gt;$F46,P46&gt;0)=TRUE,1,"")</f>
      </c>
      <c r="R46" s="39">
        <f>IF(P46="",0,(R$4*(101+(1000*LOG(P$4,10))-(1000*LOG(P46,10)))))</f>
        <v>121.20338608828706</v>
      </c>
      <c r="S46" s="127"/>
      <c r="T46" s="15">
        <f>IF(AND(T$1&lt;&gt;$F46,S46&gt;0)=TRUE,1,"")</f>
      </c>
      <c r="U46" s="28">
        <f>IF(S46="",0,(U$4*(101+(1000*LOG(S$4,10))-(1000*LOG(S46,10)))))</f>
        <v>0</v>
      </c>
      <c r="V46" s="126"/>
      <c r="W46" s="38">
        <f>IF(AND(W$1&lt;&gt;$F46,V46&gt;0)=TRUE,1,"")</f>
      </c>
      <c r="X46" s="39">
        <f>IF(V46="",0,(X$4*(101+(1000*LOG(V$4,10))-(1000*LOG(V46,10)))))</f>
        <v>0</v>
      </c>
      <c r="Y46" s="127"/>
      <c r="Z46" s="15">
        <f>IF(AND(Z$1&lt;&gt;$F46,Y46&gt;0)=TRUE,1,"")</f>
      </c>
      <c r="AA46" s="28">
        <f>IF(Y46="",0,(AA$4*(101+(1000*LOG(Y$4,10))-(1000*LOG(Y46,10)))))</f>
        <v>0</v>
      </c>
      <c r="AB46" s="126"/>
      <c r="AC46" s="38">
        <f>IF(AND(AC$1&lt;&gt;$F46,AB46&gt;0)=TRUE,1,"")</f>
      </c>
      <c r="AD46" s="39">
        <f>IF(AB46="",0,(AD$4*(101+(1000*LOG(AB$4,10))-(1000*LOG(AB46,10)))))</f>
        <v>0</v>
      </c>
      <c r="AE46" s="127"/>
      <c r="AF46" s="15">
        <f>IF(AND(AF$1&lt;&gt;$F46,AE46&gt;0)=TRUE,1,"")</f>
      </c>
      <c r="AG46" s="28">
        <f>IF(AE46="",0,(AG$4*(101+(1000*LOG(AE$4,10))-(1000*LOG(AE46,10)))))</f>
        <v>0</v>
      </c>
      <c r="AH46" s="126"/>
      <c r="AI46" s="38">
        <f>IF(AND(AI$1&lt;&gt;$F46,AH46&gt;0)=TRUE,1,"")</f>
      </c>
      <c r="AJ46" s="39">
        <f>IF(AH46="",0,(AJ$4*(101+(1000*LOG(AH$4,10))-(1000*LOG(AH46,10)))))</f>
        <v>0</v>
      </c>
      <c r="AK46" s="127"/>
      <c r="AL46" s="15">
        <f>IF(AND(AL$1&lt;&gt;$F46,AK46&gt;0)=TRUE,1,"")</f>
      </c>
      <c r="AM46" s="28">
        <f>IF(AK46="",0,(AM$4*(101+(1000*LOG(AK$4,10))-(1000*LOG(AK46,10)))))</f>
        <v>0</v>
      </c>
      <c r="AN46" s="126"/>
      <c r="AO46" s="38">
        <f>IF(AND(AO$1&lt;&gt;$F46,AN46&gt;0)=TRUE,1,"")</f>
      </c>
      <c r="AP46" s="39">
        <f>IF(AN46="",0,(AP$4*(101+(1000*LOG(AN$4,10))-(1000*LOG(AN46,10)))))</f>
        <v>0</v>
      </c>
      <c r="AQ46" s="127"/>
      <c r="AR46" s="15">
        <f>IF(AND(AR$1&lt;&gt;$F46,AQ46&gt;0)=TRUE,1,"")</f>
      </c>
      <c r="AS46" s="28">
        <f>IF(AQ46="",0,(AS$4*(101+(1000*LOG(AQ$4,10))-(1000*LOG(AQ46,10)))))</f>
        <v>0</v>
      </c>
      <c r="AT46" s="126"/>
      <c r="AU46" s="38">
        <f>IF(AND(AU$1&lt;&gt;$F46,AT46&gt;0)=TRUE,1,"")</f>
      </c>
      <c r="AV46" s="39">
        <f>IF(AT46="",0,(AV$4*(101+(1000*LOG(AT$4,10))-(1000*LOG(AT46,10)))))</f>
        <v>0</v>
      </c>
      <c r="AW46" s="127"/>
      <c r="AX46" s="15">
        <f>IF(AND(AX$1&lt;&gt;$F46,AW46&gt;0)=TRUE,1,"")</f>
      </c>
      <c r="AY46" s="28">
        <f>IF(AW46="",0,(AY$4*(101+(1000*LOG(AW$4,10))-(1000*LOG(AW46,10)))))</f>
        <v>0</v>
      </c>
      <c r="AZ46" s="126"/>
      <c r="BA46" s="38">
        <f>IF(AND(BA$1&lt;&gt;$F46,AZ46&gt;0)=TRUE,1,"")</f>
      </c>
      <c r="BB46" s="39">
        <f>IF(AZ46="",0,(BB$4*(101+(1000*LOG(AZ$4,10))-(1000*LOG(AZ46,10)))))</f>
        <v>0</v>
      </c>
      <c r="BC46" s="127"/>
      <c r="BD46" s="15">
        <f>IF(AND(BD$1&lt;&gt;$F46,BC46&gt;0)=TRUE,1,"")</f>
      </c>
      <c r="BE46" s="28">
        <f>IF(BC46="",0,(BE$4*(101+(1000*LOG(BC$4,10))-(1000*LOG(BC46,10)))))</f>
        <v>0</v>
      </c>
      <c r="BF46" s="126"/>
      <c r="BG46" s="38">
        <f>IF(AND(BG$1&lt;&gt;$F46,BF46&gt;0)=TRUE,1,"")</f>
      </c>
      <c r="BH46" s="39">
        <f>IF(BF46="",0,(BH$4*(101+(1000*LOG(BF$4,10))-(1000*LOG(BF46,10)))))</f>
        <v>0</v>
      </c>
      <c r="BI46" s="127"/>
      <c r="BJ46" s="15">
        <f>IF(AND(BJ$1&lt;&gt;$F46,BI46&gt;0)=TRUE,1,"")</f>
      </c>
      <c r="BK46" s="28">
        <f>IF(BI46="",0,(BK$4*(101+(1000*LOG(BI$4,10))-(1000*LOG(BI46,10)))))</f>
        <v>0</v>
      </c>
      <c r="BL46" s="126"/>
      <c r="BM46" s="38">
        <f>IF(AND(BM$1&lt;&gt;$F46,BL46&gt;0)=TRUE,1,"")</f>
      </c>
      <c r="BN46" s="39">
        <f>IF(BL46="",0,(BN$4*(101+(1000*LOG(BL$4,10))-(1000*LOG(BL46,10)))))</f>
        <v>0</v>
      </c>
      <c r="BO46" s="127"/>
      <c r="BP46" s="15">
        <f>IF(AND(BP$1&lt;&gt;$F46,BO46&gt;0)=TRUE,1,"")</f>
      </c>
      <c r="BQ46" s="28">
        <f>IF(BO46="",0,(BQ$4*(101+(1000*LOG(BO$4,10))-(1000*LOG(BO46,10)))))</f>
        <v>0</v>
      </c>
      <c r="BR46" s="27">
        <f>L46+O46+R46+U46+X46+AA46+AD46+AG46+AJ46+AM46+AP46+AS46+AV46+AY46+BB46+BE46+BH46+BK46+BN46+BQ46</f>
        <v>121.20338608828706</v>
      </c>
      <c r="BS46" s="30">
        <f>CQ46</f>
        <v>121.20338608828706</v>
      </c>
      <c r="BT46" s="15">
        <f>IF(MAX(BP46,BM46,BJ46,BG46,BD46,BA46,AX46,AU46,AR46,AO46,AL46,AI46,AF46,AC46,Z46,W46,T46,Q46,N46,K46)&gt;0,"*","")</f>
      </c>
      <c r="BU46" s="28">
        <f>IF(BT46="*",BS46*0.05,0)</f>
        <v>0</v>
      </c>
      <c r="BV46" s="31">
        <f>BS46+BU46</f>
        <v>121.20338608828706</v>
      </c>
      <c r="BW46" s="25">
        <f>L46</f>
        <v>0</v>
      </c>
      <c r="BX46" s="25">
        <f>O46</f>
        <v>0</v>
      </c>
      <c r="BY46" s="25">
        <f>R46</f>
        <v>121.20338608828706</v>
      </c>
      <c r="BZ46" s="25">
        <f>U46</f>
        <v>0</v>
      </c>
      <c r="CA46" s="25">
        <f>X46</f>
        <v>0</v>
      </c>
      <c r="CB46" s="25">
        <f>AA46</f>
        <v>0</v>
      </c>
      <c r="CC46" s="25">
        <f>AD46</f>
        <v>0</v>
      </c>
      <c r="CD46" s="25">
        <f>AG46</f>
        <v>0</v>
      </c>
      <c r="CE46" s="25">
        <f>AJ46</f>
        <v>0</v>
      </c>
      <c r="CF46" s="25">
        <f>AM46</f>
        <v>0</v>
      </c>
      <c r="CG46" s="25">
        <f>AP46</f>
        <v>0</v>
      </c>
      <c r="CH46" s="25">
        <f>AS46</f>
        <v>0</v>
      </c>
      <c r="CI46" s="25">
        <f>AV46</f>
        <v>0</v>
      </c>
      <c r="CJ46" s="25">
        <f>AY46</f>
        <v>0</v>
      </c>
      <c r="CK46" s="25">
        <f>BB46</f>
        <v>0</v>
      </c>
      <c r="CL46" s="25">
        <f>BE46</f>
        <v>0</v>
      </c>
      <c r="CM46" s="25">
        <f>BH46</f>
        <v>0</v>
      </c>
      <c r="CN46" s="25">
        <f>BK46</f>
        <v>0</v>
      </c>
      <c r="CO46" s="25">
        <f>BN46</f>
        <v>0</v>
      </c>
      <c r="CP46" s="25">
        <f>BQ46</f>
        <v>0</v>
      </c>
      <c r="CQ46" s="25">
        <f>(LARGE(BW46:CP46,1))+(LARGE(BW46:CP46,2))+(LARGE(BW46:CP46,3))+(LARGE(BW46:CP46,4)+(LARGE(BW46:CP46,5)))</f>
        <v>121.20338608828706</v>
      </c>
      <c r="CS46" s="75">
        <f>IF($E46="Belter",$I46,0)</f>
        <v>0</v>
      </c>
      <c r="CT46" s="75">
        <f>IF($E46="Friesland",$I46,0)</f>
        <v>0</v>
      </c>
      <c r="CU46" s="75">
        <f>IF($E46="Nieuwkoop",$I46,0)</f>
        <v>0</v>
      </c>
      <c r="CV46" s="75">
        <f>IF($E46="Reeuwijk",$I46,0)</f>
        <v>0</v>
      </c>
      <c r="CW46" s="75">
        <f>IF($E46="Rotterdam",$I46,0)</f>
        <v>0</v>
      </c>
      <c r="CX46" s="75">
        <f>IF($E46="Spiegelplas",$I46,0)</f>
        <v>0</v>
      </c>
      <c r="CY46" s="75">
        <f>IF($E46="Zuid",$I46,0)</f>
        <v>121.20338608828706</v>
      </c>
      <c r="CZ46" s="75">
        <f>IF($E46="Zuidlaardermeer",$I46,0)</f>
        <v>0</v>
      </c>
      <c r="DB46" s="2">
        <f>IF(F46&lt;&gt;3,I46,"")</f>
        <v>121.20338608828706</v>
      </c>
      <c r="DC46" s="107">
        <f>IF(F46&lt;&gt;3,IF($G46=DC$2,$I46,""),"")</f>
      </c>
      <c r="DD46" s="107">
        <f>IF(F46&lt;&gt;3,IF($G46=DD$2,$I46,""),"")</f>
        <v>121.20338608828706</v>
      </c>
      <c r="DE46" s="107">
        <f>IF(F46&lt;&gt;3,IF($G46=DE$2,$I46,""),"")</f>
      </c>
      <c r="DF46" s="107">
        <f>IF(F46&lt;&gt;3,IF($H46=DF$2,$I46,""),"")</f>
      </c>
      <c r="DG46" s="76">
        <f>IF(F46&lt;&gt;3,D46,"")</f>
        <v>1</v>
      </c>
    </row>
    <row r="47" spans="1:111" ht="12.75" customHeight="1">
      <c r="A47" s="24">
        <f>IF(I47&gt;0,MAX(A$4:A46)+1," ")</f>
        <v>41</v>
      </c>
      <c r="B47" s="15" t="s">
        <v>199</v>
      </c>
      <c r="C47" s="57" t="s">
        <v>78</v>
      </c>
      <c r="D47" s="51">
        <v>1</v>
      </c>
      <c r="E47" s="57" t="s">
        <v>20</v>
      </c>
      <c r="F47" s="51">
        <v>1</v>
      </c>
      <c r="G47" s="57" t="s">
        <v>28</v>
      </c>
      <c r="H47" s="51" t="s">
        <v>2</v>
      </c>
      <c r="I47" s="47">
        <f>IF(C47=" ",0,BV47)</f>
        <v>118.72876696043159</v>
      </c>
      <c r="K47" s="38">
        <f>IF(AND(K$1&lt;&gt;$F47,J47&gt;0)=TRUE,1,"")</f>
      </c>
      <c r="L47" s="39">
        <f>IF(J47="",0,(L$4*(101+(1000*LOG(J$4,10))-(1000*LOG(J47,10)))))</f>
        <v>0</v>
      </c>
      <c r="M47" s="127">
        <v>24</v>
      </c>
      <c r="N47" s="15">
        <f>IF(AND(N$1&lt;&gt;$F47,M47&gt;0)=TRUE,1,"")</f>
      </c>
      <c r="O47" s="28">
        <f>IF(M47="",0,(O$4*(101+(1000*LOG(M$4,10))-(1000*LOG(M47,10)))))</f>
        <v>118.72876696043159</v>
      </c>
      <c r="Q47" s="38">
        <f>IF(AND(Q$1&lt;&gt;$F47,P47&gt;0)=TRUE,1,"")</f>
      </c>
      <c r="R47" s="39">
        <f>IF(P47="",0,(R$4*(101+(1000*LOG(P$4,10))-(1000*LOG(P47,10)))))</f>
        <v>0</v>
      </c>
      <c r="S47" s="127"/>
      <c r="T47" s="15">
        <f>IF(AND(T$1&lt;&gt;$F47,S47&gt;0)=TRUE,1,"")</f>
      </c>
      <c r="U47" s="28">
        <f>IF(S47="",0,(U$4*(101+(1000*LOG(S$4,10))-(1000*LOG(S47,10)))))</f>
        <v>0</v>
      </c>
      <c r="V47" s="126"/>
      <c r="W47" s="38">
        <f>IF(AND(W$1&lt;&gt;$F47,V47&gt;0)=TRUE,1,"")</f>
      </c>
      <c r="X47" s="39">
        <f>IF(V47="",0,(X$4*(101+(1000*LOG(V$4,10))-(1000*LOG(V47,10)))))</f>
        <v>0</v>
      </c>
      <c r="Y47" s="127"/>
      <c r="Z47" s="15">
        <f>IF(AND(Z$1&lt;&gt;$F47,Y47&gt;0)=TRUE,1,"")</f>
      </c>
      <c r="AA47" s="28">
        <f>IF(Y47="",0,(AA$4*(101+(1000*LOG(Y$4,10))-(1000*LOG(Y47,10)))))</f>
        <v>0</v>
      </c>
      <c r="AB47" s="126"/>
      <c r="AC47" s="38">
        <f>IF(AND(AC$1&lt;&gt;$F47,AB47&gt;0)=TRUE,1,"")</f>
      </c>
      <c r="AD47" s="39">
        <f>IF(AB47="",0,(AD$4*(101+(1000*LOG(AB$4,10))-(1000*LOG(AB47,10)))))</f>
        <v>0</v>
      </c>
      <c r="AE47" s="127"/>
      <c r="AF47" s="15">
        <f>IF(AND(AF$1&lt;&gt;$F47,AE47&gt;0)=TRUE,1,"")</f>
      </c>
      <c r="AG47" s="28">
        <f>IF(AE47="",0,(AG$4*(101+(1000*LOG(AE$4,10))-(1000*LOG(AE47,10)))))</f>
        <v>0</v>
      </c>
      <c r="AH47" s="126"/>
      <c r="AI47" s="38">
        <f>IF(AND(AI$1&lt;&gt;$F47,AH47&gt;0)=TRUE,1,"")</f>
      </c>
      <c r="AJ47" s="39">
        <f>IF(AH47="",0,(AJ$4*(101+(1000*LOG(AH$4,10))-(1000*LOG(AH47,10)))))</f>
        <v>0</v>
      </c>
      <c r="AK47" s="127"/>
      <c r="AL47" s="15">
        <f>IF(AND(AL$1&lt;&gt;$F47,AK47&gt;0)=TRUE,1,"")</f>
      </c>
      <c r="AM47" s="28">
        <f>IF(AK47="",0,(AM$4*(101+(1000*LOG(AK$4,10))-(1000*LOG(AK47,10)))))</f>
        <v>0</v>
      </c>
      <c r="AN47" s="126"/>
      <c r="AO47" s="38">
        <f>IF(AND(AO$1&lt;&gt;$F47,AN47&gt;0)=TRUE,1,"")</f>
      </c>
      <c r="AP47" s="39">
        <f>IF(AN47="",0,(AP$4*(101+(1000*LOG(AN$4,10))-(1000*LOG(AN47,10)))))</f>
        <v>0</v>
      </c>
      <c r="AQ47" s="127"/>
      <c r="AR47" s="15">
        <f>IF(AND(AR$1&lt;&gt;$F47,AQ47&gt;0)=TRUE,1,"")</f>
      </c>
      <c r="AS47" s="28">
        <f>IF(AQ47="",0,(AS$4*(101+(1000*LOG(AQ$4,10))-(1000*LOG(AQ47,10)))))</f>
        <v>0</v>
      </c>
      <c r="AT47" s="126"/>
      <c r="AU47" s="38">
        <f>IF(AND(AU$1&lt;&gt;$F47,AT47&gt;0)=TRUE,1,"")</f>
      </c>
      <c r="AV47" s="39">
        <f>IF(AT47="",0,(AV$4*(101+(1000*LOG(AT$4,10))-(1000*LOG(AT47,10)))))</f>
        <v>0</v>
      </c>
      <c r="AW47" s="127"/>
      <c r="AX47" s="15">
        <f>IF(AND(AX$1&lt;&gt;$F47,AW47&gt;0)=TRUE,1,"")</f>
      </c>
      <c r="AY47" s="28">
        <f>IF(AW47="",0,(AY$4*(101+(1000*LOG(AW$4,10))-(1000*LOG(AW47,10)))))</f>
        <v>0</v>
      </c>
      <c r="AZ47" s="126"/>
      <c r="BA47" s="38">
        <f>IF(AND(BA$1&lt;&gt;$F47,AZ47&gt;0)=TRUE,1,"")</f>
      </c>
      <c r="BB47" s="39">
        <f>IF(AZ47="",0,(BB$4*(101+(1000*LOG(AZ$4,10))-(1000*LOG(AZ47,10)))))</f>
        <v>0</v>
      </c>
      <c r="BC47" s="127"/>
      <c r="BD47" s="15">
        <f>IF(AND(BD$1&lt;&gt;$F47,BC47&gt;0)=TRUE,1,"")</f>
      </c>
      <c r="BE47" s="28">
        <f>IF(BC47="",0,(BE$4*(101+(1000*LOG(BC$4,10))-(1000*LOG(BC47,10)))))</f>
        <v>0</v>
      </c>
      <c r="BF47" s="126"/>
      <c r="BG47" s="38">
        <f>IF(AND(BG$1&lt;&gt;$F47,BF47&gt;0)=TRUE,1,"")</f>
      </c>
      <c r="BH47" s="39">
        <f>IF(BF47="",0,(BH$4*(101+(1000*LOG(BF$4,10))-(1000*LOG(BF47,10)))))</f>
        <v>0</v>
      </c>
      <c r="BI47" s="127"/>
      <c r="BJ47" s="15">
        <f>IF(AND(BJ$1&lt;&gt;$F47,BI47&gt;0)=TRUE,1,"")</f>
      </c>
      <c r="BK47" s="28">
        <f>IF(BI47="",0,(BK$4*(101+(1000*LOG(BI$4,10))-(1000*LOG(BI47,10)))))</f>
        <v>0</v>
      </c>
      <c r="BL47" s="126"/>
      <c r="BM47" s="38">
        <f>IF(AND(BM$1&lt;&gt;$F47,BL47&gt;0)=TRUE,1,"")</f>
      </c>
      <c r="BN47" s="39">
        <f>IF(BL47="",0,(BN$4*(101+(1000*LOG(BL$4,10))-(1000*LOG(BL47,10)))))</f>
        <v>0</v>
      </c>
      <c r="BO47" s="127"/>
      <c r="BP47" s="15">
        <f>IF(AND(BP$1&lt;&gt;$F47,BO47&gt;0)=TRUE,1,"")</f>
      </c>
      <c r="BQ47" s="28">
        <f>IF(BO47="",0,(BQ$4*(101+(1000*LOG(BO$4,10))-(1000*LOG(BO47,10)))))</f>
        <v>0</v>
      </c>
      <c r="BR47" s="27">
        <f>L47+O47+R47+U47+X47+AA47+AD47+AG47+AJ47+AM47+AP47+AS47+AV47+AY47+BB47+BE47+BH47+BK47+BN47+BQ47</f>
        <v>118.72876696043159</v>
      </c>
      <c r="BS47" s="30">
        <f>CQ47</f>
        <v>118.72876696043159</v>
      </c>
      <c r="BT47" s="15">
        <f>IF(MAX(BP47,BM47,BJ47,BG47,BD47,BA47,AX47,AU47,AR47,AO47,AL47,AI47,AF47,AC47,Z47,W47,T47,Q47,N47,K47)&gt;0,"*","")</f>
      </c>
      <c r="BU47" s="28">
        <f>IF(BT47="*",BS47*0.05,0)</f>
        <v>0</v>
      </c>
      <c r="BV47" s="31">
        <f>BS47+BU47</f>
        <v>118.72876696043159</v>
      </c>
      <c r="BW47" s="25">
        <f>L47</f>
        <v>0</v>
      </c>
      <c r="BX47" s="25">
        <f>O47</f>
        <v>118.72876696043159</v>
      </c>
      <c r="BY47" s="25">
        <f>R47</f>
        <v>0</v>
      </c>
      <c r="BZ47" s="25">
        <f>U47</f>
        <v>0</v>
      </c>
      <c r="CA47" s="25">
        <f>X47</f>
        <v>0</v>
      </c>
      <c r="CB47" s="25">
        <f>AA47</f>
        <v>0</v>
      </c>
      <c r="CC47" s="25">
        <f>AD47</f>
        <v>0</v>
      </c>
      <c r="CD47" s="25">
        <f>AG47</f>
        <v>0</v>
      </c>
      <c r="CE47" s="25">
        <f>AJ47</f>
        <v>0</v>
      </c>
      <c r="CF47" s="25">
        <f>AM47</f>
        <v>0</v>
      </c>
      <c r="CG47" s="25">
        <f>AP47</f>
        <v>0</v>
      </c>
      <c r="CH47" s="25">
        <f>AS47</f>
        <v>0</v>
      </c>
      <c r="CI47" s="25">
        <f>AV47</f>
        <v>0</v>
      </c>
      <c r="CJ47" s="25">
        <f>AY47</f>
        <v>0</v>
      </c>
      <c r="CK47" s="25">
        <f>BB47</f>
        <v>0</v>
      </c>
      <c r="CL47" s="25">
        <f>BE47</f>
        <v>0</v>
      </c>
      <c r="CM47" s="25">
        <f>BH47</f>
        <v>0</v>
      </c>
      <c r="CN47" s="25">
        <f>BK47</f>
        <v>0</v>
      </c>
      <c r="CO47" s="25">
        <f>BN47</f>
        <v>0</v>
      </c>
      <c r="CP47" s="25">
        <f>BQ47</f>
        <v>0</v>
      </c>
      <c r="CQ47" s="25">
        <f>(LARGE(BW47:CP47,1))+(LARGE(BW47:CP47,2))+(LARGE(BW47:CP47,3))+(LARGE(BW47:CP47,4)+(LARGE(BW47:CP47,5)))</f>
        <v>118.72876696043159</v>
      </c>
      <c r="CS47" s="75">
        <f>IF($E47="Belter",$I47,0)</f>
        <v>0</v>
      </c>
      <c r="CT47" s="75">
        <f>IF($E47="Friesland",$I47,0)</f>
        <v>118.72876696043159</v>
      </c>
      <c r="CU47" s="75">
        <f>IF($E47="Nieuwkoop",$I47,0)</f>
        <v>0</v>
      </c>
      <c r="CV47" s="75">
        <f>IF($E47="Reeuwijk",$I47,0)</f>
        <v>0</v>
      </c>
      <c r="CW47" s="75">
        <f>IF($E47="Rotterdam",$I47,0)</f>
        <v>0</v>
      </c>
      <c r="CX47" s="75">
        <f>IF($E47="Spiegelplas",$I47,0)</f>
        <v>0</v>
      </c>
      <c r="CY47" s="75">
        <f>IF($E47="Zuid",$I47,0)</f>
        <v>0</v>
      </c>
      <c r="CZ47" s="75">
        <f>IF($E47="Zuidlaardermeer",$I47,0)</f>
        <v>0</v>
      </c>
      <c r="DB47" s="2">
        <f>IF(F47&lt;&gt;3,I47,"")</f>
        <v>118.72876696043159</v>
      </c>
      <c r="DC47" s="107">
        <f>IF(F47&lt;&gt;3,IF($G47=DC$2,$I47,""),"")</f>
        <v>118.72876696043159</v>
      </c>
      <c r="DD47" s="107">
        <f>IF(F47&lt;&gt;3,IF($G47=DD$2,$I47,""),"")</f>
      </c>
      <c r="DE47" s="107">
        <f>IF(F47&lt;&gt;3,IF($G47=DE$2,$I47,""),"")</f>
      </c>
      <c r="DF47" s="107">
        <f>IF(F47&lt;&gt;3,IF($H47=DF$2,$I47,""),"")</f>
      </c>
      <c r="DG47" s="76">
        <f>IF(F47&lt;&gt;3,D47,"")</f>
        <v>1</v>
      </c>
    </row>
    <row r="48" spans="1:111" ht="12.75" customHeight="1">
      <c r="A48" s="24">
        <f>IF(I48&gt;0,MAX(A$4:A47)+1," ")</f>
        <v>42</v>
      </c>
      <c r="B48" s="15" t="s">
        <v>220</v>
      </c>
      <c r="C48" s="57" t="s">
        <v>85</v>
      </c>
      <c r="D48" s="51">
        <v>1</v>
      </c>
      <c r="E48" s="57" t="s">
        <v>19</v>
      </c>
      <c r="F48" s="51">
        <v>1</v>
      </c>
      <c r="G48" s="57" t="s">
        <v>28</v>
      </c>
      <c r="H48" s="51" t="s">
        <v>2</v>
      </c>
      <c r="I48" s="47">
        <f>IF(C48=" ",0,BV48)</f>
        <v>101</v>
      </c>
      <c r="K48" s="38">
        <f>IF(AND(K$1&lt;&gt;$F48,J48&gt;0)=TRUE,1,"")</f>
      </c>
      <c r="L48" s="39">
        <f>IF(J48="",0,(L$4*(101+(1000*LOG(J$4,10))-(1000*LOG(J48,10)))))</f>
        <v>0</v>
      </c>
      <c r="M48" s="127">
        <v>25</v>
      </c>
      <c r="N48" s="15">
        <f>IF(AND(N$1&lt;&gt;$F48,M48&gt;0)=TRUE,1,"")</f>
      </c>
      <c r="O48" s="28">
        <f>IF(M48="",0,(O$4*(101+(1000*LOG(M$4,10))-(1000*LOG(M48,10)))))</f>
        <v>101</v>
      </c>
      <c r="Q48" s="38">
        <f>IF(AND(Q$1&lt;&gt;$F48,P48&gt;0)=TRUE,1,"")</f>
      </c>
      <c r="R48" s="39">
        <f>IF(P48="",0,(R$4*(101+(1000*LOG(P$4,10))-(1000*LOG(P48,10)))))</f>
        <v>0</v>
      </c>
      <c r="S48" s="127"/>
      <c r="T48" s="15">
        <f>IF(AND(T$1&lt;&gt;$F48,S48&gt;0)=TRUE,1,"")</f>
      </c>
      <c r="U48" s="28">
        <f>IF(S48="",0,(U$4*(101+(1000*LOG(S$4,10))-(1000*LOG(S48,10)))))</f>
        <v>0</v>
      </c>
      <c r="V48" s="126"/>
      <c r="W48" s="38">
        <f>IF(AND(W$1&lt;&gt;$F48,V48&gt;0)=TRUE,1,"")</f>
      </c>
      <c r="X48" s="39">
        <f>IF(V48="",0,(X$4*(101+(1000*LOG(V$4,10))-(1000*LOG(V48,10)))))</f>
        <v>0</v>
      </c>
      <c r="Y48" s="127"/>
      <c r="Z48" s="15">
        <f>IF(AND(Z$1&lt;&gt;$F48,Y48&gt;0)=TRUE,1,"")</f>
      </c>
      <c r="AA48" s="28">
        <f>IF(Y48="",0,(AA$4*(101+(1000*LOG(Y$4,10))-(1000*LOG(Y48,10)))))</f>
        <v>0</v>
      </c>
      <c r="AB48" s="126"/>
      <c r="AC48" s="38">
        <f>IF(AND(AC$1&lt;&gt;$F48,AB48&gt;0)=TRUE,1,"")</f>
      </c>
      <c r="AD48" s="39">
        <f>IF(AB48="",0,(AD$4*(101+(1000*LOG(AB$4,10))-(1000*LOG(AB48,10)))))</f>
        <v>0</v>
      </c>
      <c r="AE48" s="127"/>
      <c r="AF48" s="15">
        <f>IF(AND(AF$1&lt;&gt;$F48,AE48&gt;0)=TRUE,1,"")</f>
      </c>
      <c r="AG48" s="28">
        <f>IF(AE48="",0,(AG$4*(101+(1000*LOG(AE$4,10))-(1000*LOG(AE48,10)))))</f>
        <v>0</v>
      </c>
      <c r="AH48" s="126"/>
      <c r="AI48" s="38">
        <f>IF(AND(AI$1&lt;&gt;$F48,AH48&gt;0)=TRUE,1,"")</f>
      </c>
      <c r="AJ48" s="39">
        <f>IF(AH48="",0,(AJ$4*(101+(1000*LOG(AH$4,10))-(1000*LOG(AH48,10)))))</f>
        <v>0</v>
      </c>
      <c r="AK48" s="127"/>
      <c r="AL48" s="15">
        <f>IF(AND(AL$1&lt;&gt;$F48,AK48&gt;0)=TRUE,1,"")</f>
      </c>
      <c r="AM48" s="28">
        <f>IF(AK48="",0,(AM$4*(101+(1000*LOG(AK$4,10))-(1000*LOG(AK48,10)))))</f>
        <v>0</v>
      </c>
      <c r="AN48" s="126"/>
      <c r="AO48" s="38">
        <f>IF(AND(AO$1&lt;&gt;$F48,AN48&gt;0)=TRUE,1,"")</f>
      </c>
      <c r="AP48" s="39">
        <f>IF(AN48="",0,(AP$4*(101+(1000*LOG(AN$4,10))-(1000*LOG(AN48,10)))))</f>
        <v>0</v>
      </c>
      <c r="AQ48" s="127"/>
      <c r="AR48" s="15">
        <f>IF(AND(AR$1&lt;&gt;$F48,AQ48&gt;0)=TRUE,1,"")</f>
      </c>
      <c r="AS48" s="28">
        <f>IF(AQ48="",0,(AS$4*(101+(1000*LOG(AQ$4,10))-(1000*LOG(AQ48,10)))))</f>
        <v>0</v>
      </c>
      <c r="AT48" s="126"/>
      <c r="AU48" s="38">
        <f>IF(AND(AU$1&lt;&gt;$F48,AT48&gt;0)=TRUE,1,"")</f>
      </c>
      <c r="AV48" s="39">
        <f>IF(AT48="",0,(AV$4*(101+(1000*LOG(AT$4,10))-(1000*LOG(AT48,10)))))</f>
        <v>0</v>
      </c>
      <c r="AW48" s="127"/>
      <c r="AX48" s="15">
        <f>IF(AND(AX$1&lt;&gt;$F48,AW48&gt;0)=TRUE,1,"")</f>
      </c>
      <c r="AY48" s="28">
        <f>IF(AW48="",0,(AY$4*(101+(1000*LOG(AW$4,10))-(1000*LOG(AW48,10)))))</f>
        <v>0</v>
      </c>
      <c r="AZ48" s="126"/>
      <c r="BA48" s="38">
        <f>IF(AND(BA$1&lt;&gt;$F48,AZ48&gt;0)=TRUE,1,"")</f>
      </c>
      <c r="BB48" s="39">
        <f>IF(AZ48="",0,(BB$4*(101+(1000*LOG(AZ$4,10))-(1000*LOG(AZ48,10)))))</f>
        <v>0</v>
      </c>
      <c r="BC48" s="127"/>
      <c r="BD48" s="15">
        <f>IF(AND(BD$1&lt;&gt;$F48,BC48&gt;0)=TRUE,1,"")</f>
      </c>
      <c r="BE48" s="28">
        <f>IF(BC48="",0,(BE$4*(101+(1000*LOG(BC$4,10))-(1000*LOG(BC48,10)))))</f>
        <v>0</v>
      </c>
      <c r="BF48" s="126"/>
      <c r="BG48" s="38">
        <f>IF(AND(BG$1&lt;&gt;$F48,BF48&gt;0)=TRUE,1,"")</f>
      </c>
      <c r="BH48" s="39">
        <f>IF(BF48="",0,(BH$4*(101+(1000*LOG(BF$4,10))-(1000*LOG(BF48,10)))))</f>
        <v>0</v>
      </c>
      <c r="BI48" s="127"/>
      <c r="BJ48" s="15">
        <f>IF(AND(BJ$1&lt;&gt;$F48,BI48&gt;0)=TRUE,1,"")</f>
      </c>
      <c r="BK48" s="28">
        <f>IF(BI48="",0,(BK$4*(101+(1000*LOG(BI$4,10))-(1000*LOG(BI48,10)))))</f>
        <v>0</v>
      </c>
      <c r="BL48" s="126"/>
      <c r="BM48" s="38">
        <f>IF(AND(BM$1&lt;&gt;$F48,BL48&gt;0)=TRUE,1,"")</f>
      </c>
      <c r="BN48" s="39">
        <f>IF(BL48="",0,(BN$4*(101+(1000*LOG(BL$4,10))-(1000*LOG(BL48,10)))))</f>
        <v>0</v>
      </c>
      <c r="BO48" s="127"/>
      <c r="BP48" s="15">
        <f>IF(AND(BP$1&lt;&gt;$F48,BO48&gt;0)=TRUE,1,"")</f>
      </c>
      <c r="BQ48" s="28">
        <f>IF(BO48="",0,(BQ$4*(101+(1000*LOG(BO$4,10))-(1000*LOG(BO48,10)))))</f>
        <v>0</v>
      </c>
      <c r="BR48" s="27">
        <f>L48+O48+R48+U48+X48+AA48+AD48+AG48+AJ48+AM48+AP48+AS48+AV48+AY48+BB48+BE48+BH48+BK48+BN48+BQ48</f>
        <v>101</v>
      </c>
      <c r="BS48" s="30">
        <f>CQ48</f>
        <v>101</v>
      </c>
      <c r="BT48" s="15">
        <f>IF(MAX(BP48,BM48,BJ48,BG48,BD48,BA48,AX48,AU48,AR48,AO48,AL48,AI48,AF48,AC48,Z48,W48,T48,Q48,N48,K48)&gt;0,"*","")</f>
      </c>
      <c r="BU48" s="28">
        <f>IF(BT48="*",BS48*0.05,0)</f>
        <v>0</v>
      </c>
      <c r="BV48" s="31">
        <f>BS48+BU48</f>
        <v>101</v>
      </c>
      <c r="BW48" s="25">
        <f>L48</f>
        <v>0</v>
      </c>
      <c r="BX48" s="25">
        <f>O48</f>
        <v>101</v>
      </c>
      <c r="BY48" s="25">
        <f>R48</f>
        <v>0</v>
      </c>
      <c r="BZ48" s="25">
        <f>U48</f>
        <v>0</v>
      </c>
      <c r="CA48" s="25">
        <f>X48</f>
        <v>0</v>
      </c>
      <c r="CB48" s="25">
        <f>AA48</f>
        <v>0</v>
      </c>
      <c r="CC48" s="25">
        <f>AD48</f>
        <v>0</v>
      </c>
      <c r="CD48" s="25">
        <f>AG48</f>
        <v>0</v>
      </c>
      <c r="CE48" s="25">
        <f>AJ48</f>
        <v>0</v>
      </c>
      <c r="CF48" s="25">
        <f>AM48</f>
        <v>0</v>
      </c>
      <c r="CG48" s="25">
        <f>AP48</f>
        <v>0</v>
      </c>
      <c r="CH48" s="25">
        <f>AS48</f>
        <v>0</v>
      </c>
      <c r="CI48" s="25">
        <f>AV48</f>
        <v>0</v>
      </c>
      <c r="CJ48" s="25">
        <f>AY48</f>
        <v>0</v>
      </c>
      <c r="CK48" s="25">
        <f>BB48</f>
        <v>0</v>
      </c>
      <c r="CL48" s="25">
        <f>BE48</f>
        <v>0</v>
      </c>
      <c r="CM48" s="25">
        <f>BH48</f>
        <v>0</v>
      </c>
      <c r="CN48" s="25">
        <f>BK48</f>
        <v>0</v>
      </c>
      <c r="CO48" s="25">
        <f>BN48</f>
        <v>0</v>
      </c>
      <c r="CP48" s="25">
        <f>BQ48</f>
        <v>0</v>
      </c>
      <c r="CQ48" s="25">
        <f>(LARGE(BW48:CP48,1))+(LARGE(BW48:CP48,2))+(LARGE(BW48:CP48,3))+(LARGE(BW48:CP48,4)+(LARGE(BW48:CP48,5)))</f>
        <v>101</v>
      </c>
      <c r="CS48" s="75">
        <f>IF($E48="Belter",$I48,0)</f>
        <v>101</v>
      </c>
      <c r="CT48" s="75">
        <f>IF($E48="Friesland",$I48,0)</f>
        <v>0</v>
      </c>
      <c r="CU48" s="75">
        <f>IF($E48="Nieuwkoop",$I48,0)</f>
        <v>0</v>
      </c>
      <c r="CV48" s="75">
        <f>IF($E48="Reeuwijk",$I48,0)</f>
        <v>0</v>
      </c>
      <c r="CW48" s="75">
        <f>IF($E48="Rotterdam",$I48,0)</f>
        <v>0</v>
      </c>
      <c r="CX48" s="75">
        <f>IF($E48="Spiegelplas",$I48,0)</f>
        <v>0</v>
      </c>
      <c r="CY48" s="75">
        <f>IF($E48="Zuid",$I48,0)</f>
        <v>0</v>
      </c>
      <c r="CZ48" s="75">
        <f>IF($E48="Zuidlaardermeer",$I48,0)</f>
        <v>0</v>
      </c>
      <c r="DB48" s="2">
        <f>IF(F48&lt;&gt;3,I48,"")</f>
        <v>101</v>
      </c>
      <c r="DC48" s="107">
        <f>IF(F48&lt;&gt;3,IF($G48=DC$2,$I48,""),"")</f>
        <v>101</v>
      </c>
      <c r="DD48" s="107">
        <f>IF(F48&lt;&gt;3,IF($G48=DD$2,$I48,""),"")</f>
      </c>
      <c r="DE48" s="107">
        <f>IF(F48&lt;&gt;3,IF($G48=DE$2,$I48,""),"")</f>
      </c>
      <c r="DF48" s="107">
        <f>IF(F48&lt;&gt;3,IF($H48=DF$2,$I48,""),"")</f>
      </c>
      <c r="DG48" s="76">
        <f>IF(F48&lt;&gt;3,D48,"")</f>
        <v>1</v>
      </c>
    </row>
  </sheetData>
  <sheetProtection/>
  <autoFilter ref="A4:HK48">
    <sortState ref="A5:HK48">
      <sortCondition descending="1" sortBy="value" ref="I5:I48"/>
    </sortState>
  </autoFilter>
  <mergeCells count="22">
    <mergeCell ref="BO2:BQ2"/>
    <mergeCell ref="AZ2:BB2"/>
    <mergeCell ref="BC2:BE2"/>
    <mergeCell ref="BF2:BH2"/>
    <mergeCell ref="BI2:BK2"/>
    <mergeCell ref="BL2:BN2"/>
    <mergeCell ref="AH2:AJ2"/>
    <mergeCell ref="AK2:AM2"/>
    <mergeCell ref="AN2:AP2"/>
    <mergeCell ref="AQ2:AS2"/>
    <mergeCell ref="AT2:AV2"/>
    <mergeCell ref="AW2:AY2"/>
    <mergeCell ref="CS1:CZ1"/>
    <mergeCell ref="DB1:DG1"/>
    <mergeCell ref="J2:L2"/>
    <mergeCell ref="M2:O2"/>
    <mergeCell ref="P2:R2"/>
    <mergeCell ref="S2:U2"/>
    <mergeCell ref="V2:X2"/>
    <mergeCell ref="Y2:AA2"/>
    <mergeCell ref="AB2:AD2"/>
    <mergeCell ref="AE2:AG2"/>
  </mergeCells>
  <conditionalFormatting sqref="J5:J48 V5:V48 AH5:AH48 AN5:AN48 AT5:AT48 AZ5:AZ48 P5:P48">
    <cfRule type="expression" priority="1608" dxfId="3">
      <formula>IF(Ranglijst!#REF!="N",TRUE,FALSE)</formula>
    </cfRule>
  </conditionalFormatting>
  <conditionalFormatting sqref="AL5 BC5:BC6 BF5:BF6 BI5:BI6 BL5:BL6 BO5:BO6 CR5:CZ6 M5:M48 S5:S48 Y5:Y48 AB5:AB48 AE5:AE48 AK5:AK48 AQ5:AQ48 AW5:AW48 BC8:BC48 BF8:BF48 BI8:BI48 BL8:BL48 BO8:BO48 CR8:CZ48">
    <cfRule type="expression" priority="784" dxfId="3">
      <formula>IF(Ranglijst!#REF!="N",TRUE,FALSE)</formula>
    </cfRule>
  </conditionalFormatting>
  <conditionalFormatting sqref="CB7:CJ7">
    <cfRule type="expression" priority="12" dxfId="3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4" sqref="B4"/>
    </sheetView>
  </sheetViews>
  <sheetFormatPr defaultColWidth="12" defaultRowHeight="11.25"/>
  <cols>
    <col min="1" max="1" width="15" style="0" customWidth="1"/>
    <col min="2" max="2" width="33.16015625" style="0" bestFit="1" customWidth="1"/>
    <col min="3" max="3" width="35.66015625" style="0" customWidth="1"/>
    <col min="4" max="4" width="21.16015625" style="0" customWidth="1"/>
    <col min="5" max="5" width="23.16015625" style="0" customWidth="1"/>
    <col min="6" max="6" width="14.16015625" style="0" bestFit="1" customWidth="1"/>
  </cols>
  <sheetData>
    <row r="1" spans="1:6" ht="16.5" thickBot="1">
      <c r="A1" s="81"/>
      <c r="B1" s="37"/>
      <c r="C1" s="37"/>
      <c r="D1" s="37"/>
      <c r="E1" s="37"/>
      <c r="F1" s="37"/>
    </row>
    <row r="2" spans="1:6" ht="39" customHeight="1" thickBot="1">
      <c r="A2" s="73" t="s">
        <v>111</v>
      </c>
      <c r="B2" s="74" t="s">
        <v>112</v>
      </c>
      <c r="C2" s="74" t="s">
        <v>28</v>
      </c>
      <c r="D2" s="74" t="s">
        <v>29</v>
      </c>
      <c r="E2" s="74" t="s">
        <v>225</v>
      </c>
      <c r="F2" s="130" t="s">
        <v>113</v>
      </c>
    </row>
    <row r="3" spans="1:6" ht="15">
      <c r="A3" s="52">
        <v>1</v>
      </c>
      <c r="B3" s="72" t="s">
        <v>48</v>
      </c>
      <c r="C3" s="72" t="s">
        <v>59</v>
      </c>
      <c r="D3" s="72" t="s">
        <v>48</v>
      </c>
      <c r="E3" s="128" t="s">
        <v>48</v>
      </c>
      <c r="F3" s="131" t="s">
        <v>22</v>
      </c>
    </row>
    <row r="4" spans="1:6" ht="15">
      <c r="A4" s="52">
        <v>2</v>
      </c>
      <c r="B4" s="72" t="s">
        <v>59</v>
      </c>
      <c r="C4" s="72" t="s">
        <v>37</v>
      </c>
      <c r="D4" s="72" t="s">
        <v>38</v>
      </c>
      <c r="E4" s="128" t="s">
        <v>59</v>
      </c>
      <c r="F4" s="132" t="s">
        <v>25</v>
      </c>
    </row>
    <row r="5" spans="1:6" ht="15">
      <c r="A5" s="52">
        <v>3</v>
      </c>
      <c r="B5" s="72" t="s">
        <v>37</v>
      </c>
      <c r="C5" s="72" t="s">
        <v>43</v>
      </c>
      <c r="D5" s="72" t="s">
        <v>44</v>
      </c>
      <c r="E5" s="128" t="s">
        <v>62</v>
      </c>
      <c r="F5" s="132" t="s">
        <v>24</v>
      </c>
    </row>
    <row r="6" spans="1:6" ht="15">
      <c r="A6" s="52">
        <v>4</v>
      </c>
      <c r="B6" s="72" t="s">
        <v>38</v>
      </c>
      <c r="C6" s="72" t="s">
        <v>34</v>
      </c>
      <c r="D6" s="72" t="s">
        <v>50</v>
      </c>
      <c r="E6" s="128" t="s">
        <v>81</v>
      </c>
      <c r="F6" s="132" t="s">
        <v>20</v>
      </c>
    </row>
    <row r="7" spans="1:6" ht="15.75" thickBot="1">
      <c r="A7" s="53">
        <v>5</v>
      </c>
      <c r="B7" s="117" t="s">
        <v>43</v>
      </c>
      <c r="C7" s="117" t="s">
        <v>65</v>
      </c>
      <c r="D7" s="117" t="s">
        <v>39</v>
      </c>
      <c r="E7" s="129" t="s">
        <v>58</v>
      </c>
      <c r="F7" s="133" t="s">
        <v>117</v>
      </c>
    </row>
    <row r="8" spans="1:6" ht="15.75">
      <c r="A8" s="62" t="s">
        <v>224</v>
      </c>
      <c r="B8" s="61"/>
      <c r="C8" s="37"/>
      <c r="D8" s="37"/>
      <c r="E8" s="37" t="s">
        <v>2</v>
      </c>
      <c r="F8" s="37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"/>
    </sheetView>
  </sheetViews>
  <sheetFormatPr defaultColWidth="12" defaultRowHeight="11.25"/>
  <cols>
    <col min="1" max="2" width="22.5" style="0" customWidth="1"/>
    <col min="3" max="3" width="12" style="0" customWidth="1"/>
  </cols>
  <sheetData>
    <row r="2" spans="1:2" ht="12" thickBot="1">
      <c r="A2" s="45"/>
      <c r="B2" s="45"/>
    </row>
    <row r="3" spans="1:2" ht="18.75" thickBot="1">
      <c r="A3" s="110" t="s">
        <v>115</v>
      </c>
      <c r="B3" s="110" t="s">
        <v>114</v>
      </c>
    </row>
    <row r="4" spans="1:2" ht="18">
      <c r="A4" s="83">
        <v>6140.375400766473</v>
      </c>
      <c r="B4" s="111" t="s">
        <v>22</v>
      </c>
    </row>
    <row r="5" spans="1:2" ht="18">
      <c r="A5" s="84">
        <v>4681.2968119991565</v>
      </c>
      <c r="B5" s="112" t="s">
        <v>25</v>
      </c>
    </row>
    <row r="6" spans="1:2" ht="18">
      <c r="A6" s="84">
        <v>4217.45454796916</v>
      </c>
      <c r="B6" s="112" t="s">
        <v>24</v>
      </c>
    </row>
    <row r="7" spans="1:2" ht="18">
      <c r="A7" s="84">
        <v>4035.632131652771</v>
      </c>
      <c r="B7" s="112" t="s">
        <v>20</v>
      </c>
    </row>
    <row r="8" spans="1:2" ht="18">
      <c r="A8" s="84">
        <v>3697.1174800553563</v>
      </c>
      <c r="B8" s="112" t="s">
        <v>117</v>
      </c>
    </row>
    <row r="9" spans="1:2" ht="18">
      <c r="A9" s="84">
        <v>1185.8934566863725</v>
      </c>
      <c r="B9" s="112" t="s">
        <v>118</v>
      </c>
    </row>
    <row r="10" spans="1:2" ht="18">
      <c r="A10" s="84">
        <v>239.30269816628152</v>
      </c>
      <c r="B10" s="112" t="s">
        <v>21</v>
      </c>
    </row>
    <row r="11" spans="1:2" ht="18.75" thickBot="1">
      <c r="A11" s="85">
        <v>101</v>
      </c>
      <c r="B11" s="113" t="s">
        <v>116</v>
      </c>
    </row>
    <row r="12" ht="10.5">
      <c r="A12" s="175" t="s">
        <v>224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65"/>
  <sheetViews>
    <sheetView zoomScale="150" zoomScaleNormal="150" zoomScalePageLayoutView="0" workbookViewId="0" topLeftCell="A1">
      <pane xSplit="14" ySplit="2" topLeftCell="O32" activePane="bottomRight" state="frozen"/>
      <selection pane="topLeft" activeCell="A1" sqref="A1"/>
      <selection pane="topRight" activeCell="O1" sqref="O1"/>
      <selection pane="bottomLeft" activeCell="A3" sqref="A3"/>
      <selection pane="bottomRight" activeCell="O3" sqref="O3"/>
    </sheetView>
  </sheetViews>
  <sheetFormatPr defaultColWidth="12" defaultRowHeight="11.25"/>
  <cols>
    <col min="1" max="1" width="3.5" style="0" customWidth="1"/>
    <col min="2" max="2" width="3.66015625" style="0" customWidth="1"/>
    <col min="3" max="3" width="6.66015625" style="0" hidden="1" customWidth="1"/>
    <col min="4" max="4" width="3.5" style="45" hidden="1" customWidth="1"/>
    <col min="5" max="5" width="26.5" style="45" bestFit="1" customWidth="1"/>
    <col min="6" max="6" width="6" style="45" customWidth="1"/>
    <col min="7" max="7" width="4.66015625" style="46" bestFit="1" customWidth="1"/>
    <col min="8" max="14" width="3.66015625" style="46" hidden="1" customWidth="1"/>
    <col min="15" max="18" width="3.66015625" style="46" customWidth="1"/>
    <col min="19" max="57" width="3.66015625" style="46" bestFit="1" customWidth="1"/>
    <col min="58" max="59" width="13.5" style="45" customWidth="1"/>
  </cols>
  <sheetData>
    <row r="1" ht="11.25"/>
    <row r="2" spans="1:59" s="122" customFormat="1" ht="42" customHeight="1">
      <c r="A2" s="119"/>
      <c r="B2" s="119"/>
      <c r="C2" s="119"/>
      <c r="D2" s="120"/>
      <c r="E2" s="121" t="s">
        <v>119</v>
      </c>
      <c r="F2" s="124" t="s">
        <v>120</v>
      </c>
      <c r="G2" s="123" t="s">
        <v>121</v>
      </c>
      <c r="H2" s="120">
        <f aca="true" t="shared" si="0" ref="H2:P2">I2+1</f>
        <v>2031</v>
      </c>
      <c r="I2" s="120">
        <f t="shared" si="0"/>
        <v>2030</v>
      </c>
      <c r="J2" s="120">
        <f t="shared" si="0"/>
        <v>2029</v>
      </c>
      <c r="K2" s="120">
        <f t="shared" si="0"/>
        <v>2028</v>
      </c>
      <c r="L2" s="120">
        <f t="shared" si="0"/>
        <v>2027</v>
      </c>
      <c r="M2" s="120">
        <f t="shared" si="0"/>
        <v>2026</v>
      </c>
      <c r="N2" s="120">
        <f t="shared" si="0"/>
        <v>2025</v>
      </c>
      <c r="O2" s="120">
        <f t="shared" si="0"/>
        <v>2024</v>
      </c>
      <c r="P2" s="120">
        <f t="shared" si="0"/>
        <v>2023</v>
      </c>
      <c r="Q2" s="120">
        <v>2022</v>
      </c>
      <c r="R2" s="120">
        <v>2021</v>
      </c>
      <c r="S2" s="120">
        <v>2020</v>
      </c>
      <c r="T2" s="120">
        <v>2019</v>
      </c>
      <c r="U2" s="120">
        <f>T2-1</f>
        <v>2018</v>
      </c>
      <c r="V2" s="120">
        <f aca="true" t="shared" si="1" ref="V2:BE2">U2-1</f>
        <v>2017</v>
      </c>
      <c r="W2" s="120">
        <f t="shared" si="1"/>
        <v>2016</v>
      </c>
      <c r="X2" s="120">
        <f t="shared" si="1"/>
        <v>2015</v>
      </c>
      <c r="Y2" s="120">
        <f t="shared" si="1"/>
        <v>2014</v>
      </c>
      <c r="Z2" s="120">
        <f t="shared" si="1"/>
        <v>2013</v>
      </c>
      <c r="AA2" s="120">
        <f t="shared" si="1"/>
        <v>2012</v>
      </c>
      <c r="AB2" s="120">
        <f t="shared" si="1"/>
        <v>2011</v>
      </c>
      <c r="AC2" s="120">
        <f t="shared" si="1"/>
        <v>2010</v>
      </c>
      <c r="AD2" s="120">
        <f t="shared" si="1"/>
        <v>2009</v>
      </c>
      <c r="AE2" s="120">
        <f t="shared" si="1"/>
        <v>2008</v>
      </c>
      <c r="AF2" s="120">
        <f t="shared" si="1"/>
        <v>2007</v>
      </c>
      <c r="AG2" s="120">
        <f t="shared" si="1"/>
        <v>2006</v>
      </c>
      <c r="AH2" s="120">
        <f t="shared" si="1"/>
        <v>2005</v>
      </c>
      <c r="AI2" s="120">
        <f t="shared" si="1"/>
        <v>2004</v>
      </c>
      <c r="AJ2" s="120">
        <f t="shared" si="1"/>
        <v>2003</v>
      </c>
      <c r="AK2" s="120">
        <f t="shared" si="1"/>
        <v>2002</v>
      </c>
      <c r="AL2" s="120">
        <f t="shared" si="1"/>
        <v>2001</v>
      </c>
      <c r="AM2" s="120">
        <f t="shared" si="1"/>
        <v>2000</v>
      </c>
      <c r="AN2" s="120">
        <f t="shared" si="1"/>
        <v>1999</v>
      </c>
      <c r="AO2" s="120">
        <f t="shared" si="1"/>
        <v>1998</v>
      </c>
      <c r="AP2" s="120">
        <f t="shared" si="1"/>
        <v>1997</v>
      </c>
      <c r="AQ2" s="120">
        <f t="shared" si="1"/>
        <v>1996</v>
      </c>
      <c r="AR2" s="120">
        <f t="shared" si="1"/>
        <v>1995</v>
      </c>
      <c r="AS2" s="120">
        <f t="shared" si="1"/>
        <v>1994</v>
      </c>
      <c r="AT2" s="120">
        <f t="shared" si="1"/>
        <v>1993</v>
      </c>
      <c r="AU2" s="120">
        <f t="shared" si="1"/>
        <v>1992</v>
      </c>
      <c r="AV2" s="120">
        <f t="shared" si="1"/>
        <v>1991</v>
      </c>
      <c r="AW2" s="120">
        <f t="shared" si="1"/>
        <v>1990</v>
      </c>
      <c r="AX2" s="120">
        <f t="shared" si="1"/>
        <v>1989</v>
      </c>
      <c r="AY2" s="120">
        <f t="shared" si="1"/>
        <v>1988</v>
      </c>
      <c r="AZ2" s="120">
        <f t="shared" si="1"/>
        <v>1987</v>
      </c>
      <c r="BA2" s="120">
        <f t="shared" si="1"/>
        <v>1986</v>
      </c>
      <c r="BB2" s="120">
        <f t="shared" si="1"/>
        <v>1985</v>
      </c>
      <c r="BC2" s="120">
        <f t="shared" si="1"/>
        <v>1984</v>
      </c>
      <c r="BD2" s="120">
        <f t="shared" si="1"/>
        <v>1983</v>
      </c>
      <c r="BE2" s="120">
        <f t="shared" si="1"/>
        <v>1982</v>
      </c>
      <c r="BF2" s="120"/>
      <c r="BG2" s="120"/>
    </row>
    <row r="3" spans="1:59" ht="11.25">
      <c r="A3" s="136">
        <v>1</v>
      </c>
      <c r="B3" s="44"/>
      <c r="C3">
        <f aca="true" t="shared" si="2" ref="C3:C34">C2+1</f>
        <v>1</v>
      </c>
      <c r="D3" s="46">
        <f aca="true" t="shared" si="3" ref="D3:D34">IF(G3=G2,D2,C3)</f>
        <v>1</v>
      </c>
      <c r="E3" s="45" t="s">
        <v>36</v>
      </c>
      <c r="F3" s="46">
        <v>1</v>
      </c>
      <c r="G3" s="46">
        <f aca="true" t="shared" si="4" ref="G3:G34">SUM(H3:BE3)</f>
        <v>155</v>
      </c>
      <c r="P3" s="46">
        <v>9</v>
      </c>
      <c r="Q3" s="46">
        <v>9</v>
      </c>
      <c r="R3" s="46">
        <v>7</v>
      </c>
      <c r="T3" s="46">
        <v>6</v>
      </c>
      <c r="U3" s="46">
        <v>8</v>
      </c>
      <c r="V3" s="46">
        <v>10</v>
      </c>
      <c r="Y3" s="46">
        <v>8</v>
      </c>
      <c r="Z3" s="46">
        <v>4</v>
      </c>
      <c r="AD3" s="46">
        <v>10</v>
      </c>
      <c r="AF3" s="46">
        <v>8</v>
      </c>
      <c r="AG3" s="46">
        <v>5</v>
      </c>
      <c r="AH3" s="46">
        <v>10</v>
      </c>
      <c r="AI3" s="46">
        <v>10</v>
      </c>
      <c r="AJ3" s="46">
        <v>9</v>
      </c>
      <c r="AK3" s="46">
        <v>10</v>
      </c>
      <c r="AM3" s="46">
        <v>2</v>
      </c>
      <c r="AO3" s="46">
        <v>6</v>
      </c>
      <c r="AP3" s="46">
        <v>8</v>
      </c>
      <c r="AQ3" s="46">
        <v>5</v>
      </c>
      <c r="AT3" s="46">
        <v>7</v>
      </c>
      <c r="AU3" s="46">
        <v>4</v>
      </c>
      <c r="BF3" s="46"/>
      <c r="BG3" s="46"/>
    </row>
    <row r="4" spans="1:45" ht="10.5">
      <c r="A4" s="136">
        <f>A3+1</f>
        <v>2</v>
      </c>
      <c r="C4">
        <f t="shared" si="2"/>
        <v>2</v>
      </c>
      <c r="D4" s="46">
        <f t="shared" si="3"/>
        <v>2</v>
      </c>
      <c r="E4" s="45" t="s">
        <v>77</v>
      </c>
      <c r="F4" s="54">
        <f aca="true" t="shared" si="5" ref="F4:F35">IF(G4=G3,F3,A4)</f>
        <v>2</v>
      </c>
      <c r="G4" s="46">
        <f t="shared" si="4"/>
        <v>136</v>
      </c>
      <c r="W4" s="46">
        <v>2</v>
      </c>
      <c r="X4" s="46">
        <v>3</v>
      </c>
      <c r="Y4" s="46">
        <v>5</v>
      </c>
      <c r="AB4" s="46">
        <v>6</v>
      </c>
      <c r="AC4" s="46">
        <v>8</v>
      </c>
      <c r="AD4" s="46">
        <v>2</v>
      </c>
      <c r="AE4" s="46">
        <v>3</v>
      </c>
      <c r="AF4" s="46">
        <v>7</v>
      </c>
      <c r="AG4" s="46">
        <v>6</v>
      </c>
      <c r="AH4" s="46">
        <v>5</v>
      </c>
      <c r="AI4" s="46">
        <v>9</v>
      </c>
      <c r="AJ4" s="46">
        <v>8</v>
      </c>
      <c r="AK4" s="46">
        <v>9</v>
      </c>
      <c r="AL4" s="46">
        <v>10</v>
      </c>
      <c r="AM4" s="46">
        <v>10</v>
      </c>
      <c r="AN4" s="46">
        <v>8</v>
      </c>
      <c r="AO4" s="46">
        <v>7</v>
      </c>
      <c r="AP4" s="46">
        <v>7</v>
      </c>
      <c r="AQ4" s="46">
        <v>9</v>
      </c>
      <c r="AR4" s="46">
        <v>2</v>
      </c>
      <c r="AS4" s="46">
        <v>10</v>
      </c>
    </row>
    <row r="5" spans="1:52" ht="10.5">
      <c r="A5" s="136">
        <f aca="true" t="shared" si="6" ref="A5:A68">A4+1</f>
        <v>3</v>
      </c>
      <c r="C5">
        <f t="shared" si="2"/>
        <v>3</v>
      </c>
      <c r="D5" s="46">
        <f t="shared" si="3"/>
        <v>3</v>
      </c>
      <c r="E5" s="45" t="s">
        <v>73</v>
      </c>
      <c r="F5" s="54">
        <f t="shared" si="5"/>
        <v>3</v>
      </c>
      <c r="G5" s="46">
        <f t="shared" si="4"/>
        <v>122</v>
      </c>
      <c r="AG5" s="46">
        <v>3</v>
      </c>
      <c r="AH5" s="46">
        <v>6</v>
      </c>
      <c r="AK5" s="46">
        <v>5</v>
      </c>
      <c r="AL5" s="46">
        <v>8</v>
      </c>
      <c r="AN5" s="46">
        <v>3</v>
      </c>
      <c r="AO5" s="46">
        <v>8</v>
      </c>
      <c r="AP5" s="46">
        <v>9</v>
      </c>
      <c r="AQ5" s="46">
        <v>8</v>
      </c>
      <c r="AR5" s="46">
        <v>7</v>
      </c>
      <c r="AS5" s="46">
        <v>7</v>
      </c>
      <c r="AT5" s="46">
        <v>10</v>
      </c>
      <c r="AU5" s="46">
        <v>10</v>
      </c>
      <c r="AV5" s="46">
        <v>9</v>
      </c>
      <c r="AW5" s="46">
        <v>7</v>
      </c>
      <c r="AX5" s="46">
        <v>7</v>
      </c>
      <c r="AY5" s="46">
        <v>8</v>
      </c>
      <c r="AZ5" s="46">
        <v>7</v>
      </c>
    </row>
    <row r="6" spans="1:35" ht="10.5">
      <c r="A6" s="136">
        <f t="shared" si="6"/>
        <v>4</v>
      </c>
      <c r="C6">
        <f t="shared" si="2"/>
        <v>4</v>
      </c>
      <c r="D6" s="46">
        <f t="shared" si="3"/>
        <v>4</v>
      </c>
      <c r="E6" s="45" t="s">
        <v>122</v>
      </c>
      <c r="F6" s="54">
        <f t="shared" si="5"/>
        <v>4</v>
      </c>
      <c r="G6" s="46">
        <f t="shared" si="4"/>
        <v>121</v>
      </c>
      <c r="P6" s="46">
        <v>5</v>
      </c>
      <c r="Q6" s="46">
        <v>3</v>
      </c>
      <c r="S6" s="46">
        <v>2</v>
      </c>
      <c r="T6" s="46">
        <v>4</v>
      </c>
      <c r="U6" s="46">
        <v>4</v>
      </c>
      <c r="V6" s="46">
        <v>8</v>
      </c>
      <c r="W6" s="46">
        <v>8</v>
      </c>
      <c r="X6" s="46">
        <v>8</v>
      </c>
      <c r="Y6" s="46">
        <v>10</v>
      </c>
      <c r="Z6" s="46">
        <v>9</v>
      </c>
      <c r="AA6" s="46">
        <v>5</v>
      </c>
      <c r="AB6" s="46">
        <v>10</v>
      </c>
      <c r="AC6" s="46">
        <v>9</v>
      </c>
      <c r="AD6" s="46">
        <v>9</v>
      </c>
      <c r="AE6" s="46">
        <v>10</v>
      </c>
      <c r="AF6" s="46">
        <v>3</v>
      </c>
      <c r="AG6" s="46">
        <v>2</v>
      </c>
      <c r="AH6" s="46">
        <v>8</v>
      </c>
      <c r="AI6" s="46">
        <v>4</v>
      </c>
    </row>
    <row r="7" spans="1:27" ht="10.5">
      <c r="A7" s="136">
        <f t="shared" si="6"/>
        <v>5</v>
      </c>
      <c r="C7">
        <f t="shared" si="2"/>
        <v>5</v>
      </c>
      <c r="D7" s="46">
        <f t="shared" si="3"/>
        <v>5</v>
      </c>
      <c r="E7" s="45" t="s">
        <v>34</v>
      </c>
      <c r="F7" s="54">
        <f t="shared" si="5"/>
        <v>5</v>
      </c>
      <c r="G7" s="46">
        <f t="shared" si="4"/>
        <v>106</v>
      </c>
      <c r="P7" s="46">
        <v>10</v>
      </c>
      <c r="Q7" s="46">
        <v>10</v>
      </c>
      <c r="R7" s="46">
        <v>10</v>
      </c>
      <c r="S7" s="46">
        <v>10</v>
      </c>
      <c r="T7" s="46">
        <v>10</v>
      </c>
      <c r="U7" s="46">
        <v>10</v>
      </c>
      <c r="V7" s="46">
        <v>9</v>
      </c>
      <c r="W7" s="46">
        <v>4</v>
      </c>
      <c r="X7" s="46">
        <v>9</v>
      </c>
      <c r="Y7" s="46">
        <v>9</v>
      </c>
      <c r="Z7" s="46">
        <v>8</v>
      </c>
      <c r="AA7" s="46">
        <v>7</v>
      </c>
    </row>
    <row r="8" spans="1:57" ht="10.5">
      <c r="A8" s="136">
        <f t="shared" si="6"/>
        <v>6</v>
      </c>
      <c r="C8">
        <f t="shared" si="2"/>
        <v>6</v>
      </c>
      <c r="D8" s="46">
        <f t="shared" si="3"/>
        <v>5</v>
      </c>
      <c r="E8" s="45" t="s">
        <v>123</v>
      </c>
      <c r="F8" s="54">
        <f t="shared" si="5"/>
        <v>5</v>
      </c>
      <c r="G8" s="46">
        <f t="shared" si="4"/>
        <v>106</v>
      </c>
      <c r="AF8" s="46">
        <v>1</v>
      </c>
      <c r="AL8" s="46">
        <v>3</v>
      </c>
      <c r="AP8" s="46">
        <v>1</v>
      </c>
      <c r="AR8" s="46">
        <v>3</v>
      </c>
      <c r="AS8" s="46">
        <v>6</v>
      </c>
      <c r="AT8" s="46">
        <v>6</v>
      </c>
      <c r="AU8" s="46">
        <v>7</v>
      </c>
      <c r="AV8" s="46">
        <v>10</v>
      </c>
      <c r="AX8" s="46">
        <v>8</v>
      </c>
      <c r="AY8" s="46">
        <v>6</v>
      </c>
      <c r="AZ8" s="46">
        <v>8</v>
      </c>
      <c r="BA8" s="46">
        <v>9</v>
      </c>
      <c r="BB8" s="46">
        <v>9</v>
      </c>
      <c r="BC8" s="46">
        <v>10</v>
      </c>
      <c r="BD8" s="46">
        <v>10</v>
      </c>
      <c r="BE8" s="46">
        <v>9</v>
      </c>
    </row>
    <row r="9" spans="1:51" ht="10.5">
      <c r="A9" s="136">
        <f t="shared" si="6"/>
        <v>7</v>
      </c>
      <c r="C9">
        <f t="shared" si="2"/>
        <v>7</v>
      </c>
      <c r="D9" s="46">
        <f t="shared" si="3"/>
        <v>7</v>
      </c>
      <c r="E9" s="45" t="s">
        <v>124</v>
      </c>
      <c r="F9" s="54">
        <f t="shared" si="5"/>
        <v>7</v>
      </c>
      <c r="G9" s="46">
        <f t="shared" si="4"/>
        <v>88</v>
      </c>
      <c r="AE9" s="46">
        <v>6</v>
      </c>
      <c r="AF9" s="46">
        <v>4</v>
      </c>
      <c r="AH9" s="46">
        <v>1</v>
      </c>
      <c r="AI9" s="46">
        <v>8</v>
      </c>
      <c r="AJ9" s="46">
        <v>7</v>
      </c>
      <c r="AK9" s="46">
        <v>8</v>
      </c>
      <c r="AL9" s="46">
        <v>2</v>
      </c>
      <c r="AM9" s="46">
        <v>9</v>
      </c>
      <c r="AN9" s="46">
        <v>9</v>
      </c>
      <c r="AO9" s="46">
        <v>9</v>
      </c>
      <c r="AP9" s="46">
        <v>6</v>
      </c>
      <c r="AQ9" s="46">
        <v>2</v>
      </c>
      <c r="AR9" s="46">
        <v>6</v>
      </c>
      <c r="AS9" s="46">
        <v>8</v>
      </c>
      <c r="AY9" s="46">
        <v>3</v>
      </c>
    </row>
    <row r="10" spans="1:54" ht="10.5">
      <c r="A10" s="136">
        <f t="shared" si="6"/>
        <v>8</v>
      </c>
      <c r="C10">
        <f t="shared" si="2"/>
        <v>8</v>
      </c>
      <c r="D10" s="46">
        <f t="shared" si="3"/>
        <v>8</v>
      </c>
      <c r="E10" s="45" t="s">
        <v>125</v>
      </c>
      <c r="F10" s="54">
        <f t="shared" si="5"/>
        <v>8</v>
      </c>
      <c r="G10" s="46">
        <f t="shared" si="4"/>
        <v>85</v>
      </c>
      <c r="AO10" s="46">
        <v>4</v>
      </c>
      <c r="AQ10" s="46">
        <v>7</v>
      </c>
      <c r="AR10" s="46">
        <v>9</v>
      </c>
      <c r="AS10" s="46">
        <v>9</v>
      </c>
      <c r="AU10" s="46">
        <v>5</v>
      </c>
      <c r="AV10" s="46">
        <v>7</v>
      </c>
      <c r="AW10" s="46">
        <v>8</v>
      </c>
      <c r="AX10" s="46">
        <v>10</v>
      </c>
      <c r="AY10" s="46">
        <v>9</v>
      </c>
      <c r="AZ10" s="46">
        <v>4</v>
      </c>
      <c r="BA10" s="46">
        <v>6</v>
      </c>
      <c r="BB10" s="46">
        <v>7</v>
      </c>
    </row>
    <row r="11" spans="1:31" ht="10.5">
      <c r="A11" s="136">
        <f t="shared" si="6"/>
        <v>9</v>
      </c>
      <c r="C11">
        <f t="shared" si="2"/>
        <v>9</v>
      </c>
      <c r="D11" s="46">
        <f t="shared" si="3"/>
        <v>9</v>
      </c>
      <c r="E11" s="45" t="s">
        <v>37</v>
      </c>
      <c r="F11" s="54">
        <f t="shared" si="5"/>
        <v>9</v>
      </c>
      <c r="G11" s="46">
        <f t="shared" si="4"/>
        <v>75</v>
      </c>
      <c r="P11" s="46">
        <v>8</v>
      </c>
      <c r="Q11" s="46">
        <v>8</v>
      </c>
      <c r="R11" s="46">
        <v>2</v>
      </c>
      <c r="S11" s="46">
        <v>3</v>
      </c>
      <c r="T11" s="46">
        <v>7</v>
      </c>
      <c r="U11" s="46">
        <v>9</v>
      </c>
      <c r="V11" s="46">
        <v>5</v>
      </c>
      <c r="W11" s="46">
        <v>6</v>
      </c>
      <c r="X11" s="46">
        <v>7</v>
      </c>
      <c r="AB11" s="46">
        <v>8</v>
      </c>
      <c r="AC11" s="46">
        <v>4</v>
      </c>
      <c r="AE11" s="46">
        <v>8</v>
      </c>
    </row>
    <row r="12" spans="1:31" ht="10.5">
      <c r="A12" s="136">
        <f t="shared" si="6"/>
        <v>10</v>
      </c>
      <c r="C12">
        <f t="shared" si="2"/>
        <v>10</v>
      </c>
      <c r="D12" s="46">
        <f t="shared" si="3"/>
        <v>10</v>
      </c>
      <c r="E12" s="45" t="s">
        <v>40</v>
      </c>
      <c r="F12" s="54">
        <f t="shared" si="5"/>
        <v>10</v>
      </c>
      <c r="G12" s="46">
        <f t="shared" si="4"/>
        <v>70</v>
      </c>
      <c r="P12" s="46">
        <v>2</v>
      </c>
      <c r="Q12" s="46">
        <v>5</v>
      </c>
      <c r="R12" s="46">
        <v>4</v>
      </c>
      <c r="S12" s="46">
        <v>6</v>
      </c>
      <c r="U12" s="46">
        <v>6</v>
      </c>
      <c r="V12" s="46">
        <v>7</v>
      </c>
      <c r="W12" s="46">
        <v>5</v>
      </c>
      <c r="X12" s="46">
        <v>4</v>
      </c>
      <c r="Y12" s="46">
        <v>2</v>
      </c>
      <c r="Z12" s="46">
        <v>6</v>
      </c>
      <c r="AA12" s="46">
        <v>6</v>
      </c>
      <c r="AB12" s="46">
        <v>2</v>
      </c>
      <c r="AC12" s="46">
        <v>1</v>
      </c>
      <c r="AD12" s="46">
        <v>7</v>
      </c>
      <c r="AE12" s="46">
        <v>7</v>
      </c>
    </row>
    <row r="13" spans="1:55" ht="10.5">
      <c r="A13" s="136">
        <f t="shared" si="6"/>
        <v>11</v>
      </c>
      <c r="C13">
        <f t="shared" si="2"/>
        <v>11</v>
      </c>
      <c r="D13" s="46">
        <f t="shared" si="3"/>
        <v>11</v>
      </c>
      <c r="E13" s="45" t="s">
        <v>126</v>
      </c>
      <c r="F13" s="54">
        <f t="shared" si="5"/>
        <v>11</v>
      </c>
      <c r="G13" s="46">
        <f t="shared" si="4"/>
        <v>65</v>
      </c>
      <c r="AT13" s="46">
        <v>4</v>
      </c>
      <c r="AU13" s="46">
        <v>9</v>
      </c>
      <c r="AV13" s="46">
        <v>8</v>
      </c>
      <c r="AW13" s="46">
        <v>9</v>
      </c>
      <c r="AX13" s="46">
        <v>9</v>
      </c>
      <c r="AY13" s="46">
        <v>7</v>
      </c>
      <c r="AZ13" s="46">
        <v>6</v>
      </c>
      <c r="BA13" s="46">
        <v>4</v>
      </c>
      <c r="BC13" s="46">
        <v>9</v>
      </c>
    </row>
    <row r="14" spans="1:26" ht="10.5">
      <c r="A14" s="136">
        <f t="shared" si="6"/>
        <v>12</v>
      </c>
      <c r="C14">
        <f t="shared" si="2"/>
        <v>12</v>
      </c>
      <c r="D14" s="46">
        <f t="shared" si="3"/>
        <v>11</v>
      </c>
      <c r="E14" s="45" t="s">
        <v>38</v>
      </c>
      <c r="F14" s="54">
        <f t="shared" si="5"/>
        <v>11</v>
      </c>
      <c r="G14" s="46">
        <f t="shared" si="4"/>
        <v>65</v>
      </c>
      <c r="Q14" s="46">
        <v>7</v>
      </c>
      <c r="R14" s="46">
        <v>9</v>
      </c>
      <c r="S14" s="46">
        <v>8</v>
      </c>
      <c r="T14" s="46">
        <v>8</v>
      </c>
      <c r="U14" s="46">
        <v>7</v>
      </c>
      <c r="V14" s="46">
        <v>6</v>
      </c>
      <c r="W14" s="46">
        <v>9</v>
      </c>
      <c r="X14" s="46">
        <v>10</v>
      </c>
      <c r="Z14" s="46">
        <v>1</v>
      </c>
    </row>
    <row r="15" spans="1:31" ht="10.5">
      <c r="A15" s="136">
        <f t="shared" si="6"/>
        <v>13</v>
      </c>
      <c r="C15">
        <f t="shared" si="2"/>
        <v>13</v>
      </c>
      <c r="D15" s="46">
        <f t="shared" si="3"/>
        <v>13</v>
      </c>
      <c r="E15" s="45" t="s">
        <v>108</v>
      </c>
      <c r="F15" s="54">
        <f t="shared" si="5"/>
        <v>13</v>
      </c>
      <c r="G15" s="46">
        <f t="shared" si="4"/>
        <v>56</v>
      </c>
      <c r="S15" s="46">
        <v>1</v>
      </c>
      <c r="U15" s="46">
        <v>3</v>
      </c>
      <c r="V15" s="46">
        <v>2</v>
      </c>
      <c r="W15" s="46">
        <v>3</v>
      </c>
      <c r="X15" s="46">
        <v>6</v>
      </c>
      <c r="Y15" s="46">
        <v>7</v>
      </c>
      <c r="Z15" s="46">
        <v>7</v>
      </c>
      <c r="AA15" s="46">
        <v>8</v>
      </c>
      <c r="AB15" s="46">
        <v>7</v>
      </c>
      <c r="AC15" s="46">
        <v>2</v>
      </c>
      <c r="AD15" s="46">
        <v>6</v>
      </c>
      <c r="AE15" s="46">
        <v>4</v>
      </c>
    </row>
    <row r="16" spans="1:57" ht="10.5">
      <c r="A16" s="136">
        <f t="shared" si="6"/>
        <v>14</v>
      </c>
      <c r="C16">
        <f t="shared" si="2"/>
        <v>14</v>
      </c>
      <c r="D16" s="46">
        <f t="shared" si="3"/>
        <v>13</v>
      </c>
      <c r="E16" s="45" t="s">
        <v>127</v>
      </c>
      <c r="F16" s="54">
        <f t="shared" si="5"/>
        <v>13</v>
      </c>
      <c r="G16" s="46">
        <f t="shared" si="4"/>
        <v>56</v>
      </c>
      <c r="AL16" s="46">
        <v>9</v>
      </c>
      <c r="AM16" s="46">
        <v>3</v>
      </c>
      <c r="AN16" s="46">
        <v>10</v>
      </c>
      <c r="AP16" s="46">
        <v>4</v>
      </c>
      <c r="AQ16" s="46">
        <v>3</v>
      </c>
      <c r="AR16" s="46">
        <v>8</v>
      </c>
      <c r="AZ16" s="46">
        <v>2</v>
      </c>
      <c r="BB16" s="46">
        <v>6</v>
      </c>
      <c r="BC16" s="46">
        <v>8</v>
      </c>
      <c r="BD16" s="46">
        <v>1</v>
      </c>
      <c r="BE16" s="46">
        <v>2</v>
      </c>
    </row>
    <row r="17" spans="1:32" ht="10.5">
      <c r="A17" s="136">
        <f t="shared" si="6"/>
        <v>15</v>
      </c>
      <c r="C17">
        <f t="shared" si="2"/>
        <v>15</v>
      </c>
      <c r="D17" s="46">
        <f t="shared" si="3"/>
        <v>15</v>
      </c>
      <c r="E17" s="45" t="s">
        <v>101</v>
      </c>
      <c r="F17" s="54">
        <f t="shared" si="5"/>
        <v>15</v>
      </c>
      <c r="G17" s="46">
        <f t="shared" si="4"/>
        <v>50</v>
      </c>
      <c r="W17" s="46">
        <v>7</v>
      </c>
      <c r="X17" s="46">
        <v>1</v>
      </c>
      <c r="AA17" s="46">
        <v>10</v>
      </c>
      <c r="AB17" s="46">
        <v>5</v>
      </c>
      <c r="AD17" s="46">
        <v>8</v>
      </c>
      <c r="AE17" s="46">
        <v>9</v>
      </c>
      <c r="AF17" s="46">
        <v>10</v>
      </c>
    </row>
    <row r="18" spans="1:47" ht="10.5">
      <c r="A18" s="136">
        <f t="shared" si="6"/>
        <v>16</v>
      </c>
      <c r="C18">
        <f t="shared" si="2"/>
        <v>16</v>
      </c>
      <c r="D18" s="46">
        <f t="shared" si="3"/>
        <v>16</v>
      </c>
      <c r="E18" s="45" t="s">
        <v>128</v>
      </c>
      <c r="F18" s="54">
        <f t="shared" si="5"/>
        <v>16</v>
      </c>
      <c r="G18" s="46">
        <f t="shared" si="4"/>
        <v>49</v>
      </c>
      <c r="AE18" s="46">
        <v>1</v>
      </c>
      <c r="AI18" s="46">
        <v>7</v>
      </c>
      <c r="AO18" s="46">
        <v>3</v>
      </c>
      <c r="AP18" s="46">
        <v>5</v>
      </c>
      <c r="AQ18" s="46">
        <v>1</v>
      </c>
      <c r="AR18" s="46">
        <v>10</v>
      </c>
      <c r="AS18" s="46">
        <v>5</v>
      </c>
      <c r="AT18" s="46">
        <v>9</v>
      </c>
      <c r="AU18" s="46">
        <v>8</v>
      </c>
    </row>
    <row r="19" spans="1:39" ht="10.5">
      <c r="A19" s="136">
        <f t="shared" si="6"/>
        <v>17</v>
      </c>
      <c r="C19">
        <f t="shared" si="2"/>
        <v>17</v>
      </c>
      <c r="D19" s="46">
        <f t="shared" si="3"/>
        <v>17</v>
      </c>
      <c r="E19" s="45" t="s">
        <v>106</v>
      </c>
      <c r="F19" s="54">
        <f t="shared" si="5"/>
        <v>17</v>
      </c>
      <c r="G19" s="46">
        <f t="shared" si="4"/>
        <v>48</v>
      </c>
      <c r="AC19" s="46">
        <v>10</v>
      </c>
      <c r="AD19" s="46">
        <v>3</v>
      </c>
      <c r="AG19" s="46">
        <v>8</v>
      </c>
      <c r="AH19" s="46">
        <v>9</v>
      </c>
      <c r="AK19" s="46">
        <v>4</v>
      </c>
      <c r="AL19" s="46">
        <v>6</v>
      </c>
      <c r="AM19" s="46">
        <v>8</v>
      </c>
    </row>
    <row r="20" spans="1:29" ht="10.5">
      <c r="A20" s="136">
        <f t="shared" si="6"/>
        <v>18</v>
      </c>
      <c r="C20">
        <f t="shared" si="2"/>
        <v>18</v>
      </c>
      <c r="D20" s="46">
        <f t="shared" si="3"/>
        <v>17</v>
      </c>
      <c r="E20" s="45" t="s">
        <v>50</v>
      </c>
      <c r="F20" s="54">
        <f t="shared" si="5"/>
        <v>17</v>
      </c>
      <c r="G20" s="46">
        <f t="shared" si="4"/>
        <v>48</v>
      </c>
      <c r="V20" s="46">
        <v>4</v>
      </c>
      <c r="W20" s="46">
        <v>10</v>
      </c>
      <c r="X20" s="46">
        <v>2</v>
      </c>
      <c r="Y20" s="46">
        <v>6</v>
      </c>
      <c r="Z20" s="46">
        <v>3</v>
      </c>
      <c r="AA20" s="46">
        <v>9</v>
      </c>
      <c r="AB20" s="46">
        <v>9</v>
      </c>
      <c r="AC20" s="46">
        <v>5</v>
      </c>
    </row>
    <row r="21" spans="1:57" ht="10.5">
      <c r="A21" s="136">
        <f t="shared" si="6"/>
        <v>19</v>
      </c>
      <c r="C21">
        <f t="shared" si="2"/>
        <v>19</v>
      </c>
      <c r="D21" s="46">
        <f t="shared" si="3"/>
        <v>19</v>
      </c>
      <c r="E21" s="45" t="s">
        <v>75</v>
      </c>
      <c r="F21" s="54">
        <f t="shared" si="5"/>
        <v>19</v>
      </c>
      <c r="G21" s="46">
        <f t="shared" si="4"/>
        <v>42</v>
      </c>
      <c r="AO21" s="46">
        <v>2</v>
      </c>
      <c r="AP21" s="46">
        <v>3</v>
      </c>
      <c r="AR21" s="46">
        <v>5</v>
      </c>
      <c r="AS21" s="46">
        <v>3</v>
      </c>
      <c r="AT21" s="46">
        <v>5</v>
      </c>
      <c r="BA21" s="46">
        <v>7</v>
      </c>
      <c r="BB21" s="46">
        <v>4</v>
      </c>
      <c r="BC21" s="46">
        <v>6</v>
      </c>
      <c r="BD21" s="46">
        <v>2</v>
      </c>
      <c r="BE21" s="46">
        <v>5</v>
      </c>
    </row>
    <row r="22" spans="1:46" ht="10.5">
      <c r="A22" s="136">
        <f t="shared" si="6"/>
        <v>20</v>
      </c>
      <c r="C22">
        <f t="shared" si="2"/>
        <v>20</v>
      </c>
      <c r="D22" s="46">
        <f t="shared" si="3"/>
        <v>19</v>
      </c>
      <c r="E22" s="45" t="s">
        <v>129</v>
      </c>
      <c r="F22" s="54">
        <f t="shared" si="5"/>
        <v>19</v>
      </c>
      <c r="G22" s="46">
        <f t="shared" si="4"/>
        <v>42</v>
      </c>
      <c r="AJ22" s="46">
        <v>2</v>
      </c>
      <c r="AK22" s="46">
        <v>3</v>
      </c>
      <c r="AM22" s="46">
        <v>7</v>
      </c>
      <c r="AN22" s="46">
        <v>7</v>
      </c>
      <c r="AO22" s="46">
        <v>1</v>
      </c>
      <c r="AP22" s="46">
        <v>2</v>
      </c>
      <c r="AQ22" s="46">
        <v>4</v>
      </c>
      <c r="AR22" s="46">
        <v>4</v>
      </c>
      <c r="AS22" s="46">
        <v>4</v>
      </c>
      <c r="AT22" s="46">
        <v>8</v>
      </c>
    </row>
    <row r="23" spans="1:43" ht="10.5">
      <c r="A23" s="136">
        <f t="shared" si="6"/>
        <v>21</v>
      </c>
      <c r="C23">
        <f t="shared" si="2"/>
        <v>21</v>
      </c>
      <c r="D23" s="46">
        <f t="shared" si="3"/>
        <v>21</v>
      </c>
      <c r="E23" s="45" t="s">
        <v>130</v>
      </c>
      <c r="F23" s="54">
        <f t="shared" si="5"/>
        <v>21</v>
      </c>
      <c r="G23" s="46">
        <f t="shared" si="4"/>
        <v>38</v>
      </c>
      <c r="AM23" s="46">
        <v>6</v>
      </c>
      <c r="AN23" s="46">
        <v>2</v>
      </c>
      <c r="AO23" s="46">
        <v>10</v>
      </c>
      <c r="AP23" s="46">
        <v>10</v>
      </c>
      <c r="AQ23" s="46">
        <v>10</v>
      </c>
    </row>
    <row r="24" spans="1:38" ht="10.5">
      <c r="A24" s="136">
        <f t="shared" si="6"/>
        <v>22</v>
      </c>
      <c r="C24">
        <f t="shared" si="2"/>
        <v>22</v>
      </c>
      <c r="D24" s="46">
        <f t="shared" si="3"/>
        <v>21</v>
      </c>
      <c r="E24" s="45" t="s">
        <v>131</v>
      </c>
      <c r="F24" s="54">
        <f t="shared" si="5"/>
        <v>21</v>
      </c>
      <c r="G24" s="46">
        <f t="shared" si="4"/>
        <v>38</v>
      </c>
      <c r="AC24" s="46">
        <v>3</v>
      </c>
      <c r="AG24" s="46">
        <v>7</v>
      </c>
      <c r="AI24" s="46">
        <v>6</v>
      </c>
      <c r="AJ24" s="46">
        <v>10</v>
      </c>
      <c r="AK24" s="46">
        <v>7</v>
      </c>
      <c r="AL24" s="46">
        <v>5</v>
      </c>
    </row>
    <row r="25" spans="1:43" ht="10.5">
      <c r="A25" s="136">
        <f t="shared" si="6"/>
        <v>23</v>
      </c>
      <c r="C25">
        <f t="shared" si="2"/>
        <v>23</v>
      </c>
      <c r="D25" s="46">
        <f t="shared" si="3"/>
        <v>23</v>
      </c>
      <c r="E25" s="45" t="s">
        <v>72</v>
      </c>
      <c r="F25" s="54">
        <f t="shared" si="5"/>
        <v>23</v>
      </c>
      <c r="G25" s="46">
        <f t="shared" si="4"/>
        <v>33</v>
      </c>
      <c r="AC25" s="46">
        <v>6</v>
      </c>
      <c r="AG25" s="46">
        <v>1</v>
      </c>
      <c r="AI25" s="46">
        <v>3</v>
      </c>
      <c r="AK25" s="46">
        <v>1</v>
      </c>
      <c r="AL25" s="46">
        <v>7</v>
      </c>
      <c r="AM25" s="46">
        <v>4</v>
      </c>
      <c r="AN25" s="46">
        <v>5</v>
      </c>
      <c r="AQ25" s="46">
        <v>6</v>
      </c>
    </row>
    <row r="26" spans="1:36" ht="10.5">
      <c r="A26" s="136">
        <f t="shared" si="6"/>
        <v>24</v>
      </c>
      <c r="C26">
        <f t="shared" si="2"/>
        <v>24</v>
      </c>
      <c r="D26" s="46">
        <f t="shared" si="3"/>
        <v>23</v>
      </c>
      <c r="E26" s="45" t="s">
        <v>132</v>
      </c>
      <c r="F26" s="54">
        <f t="shared" si="5"/>
        <v>23</v>
      </c>
      <c r="G26" s="46">
        <f t="shared" si="4"/>
        <v>33</v>
      </c>
      <c r="AE26" s="46">
        <v>2</v>
      </c>
      <c r="AF26" s="46">
        <v>9</v>
      </c>
      <c r="AG26" s="46">
        <v>9</v>
      </c>
      <c r="AH26" s="46">
        <v>7</v>
      </c>
      <c r="AI26" s="46">
        <v>1</v>
      </c>
      <c r="AJ26" s="46">
        <v>5</v>
      </c>
    </row>
    <row r="27" spans="1:40" ht="10.5">
      <c r="A27" s="136">
        <f t="shared" si="6"/>
        <v>25</v>
      </c>
      <c r="C27">
        <f t="shared" si="2"/>
        <v>25</v>
      </c>
      <c r="D27" s="46">
        <f t="shared" si="3"/>
        <v>25</v>
      </c>
      <c r="E27" s="45" t="s">
        <v>133</v>
      </c>
      <c r="F27" s="54">
        <f t="shared" si="5"/>
        <v>25</v>
      </c>
      <c r="G27" s="46">
        <f t="shared" si="4"/>
        <v>30</v>
      </c>
      <c r="AF27" s="46">
        <v>6</v>
      </c>
      <c r="AG27" s="46">
        <v>10</v>
      </c>
      <c r="AH27" s="46">
        <v>3</v>
      </c>
      <c r="AJ27" s="46">
        <v>3</v>
      </c>
      <c r="AK27" s="46">
        <v>2</v>
      </c>
      <c r="AL27" s="46">
        <v>1</v>
      </c>
      <c r="AM27" s="46">
        <v>1</v>
      </c>
      <c r="AN27" s="46">
        <v>4</v>
      </c>
    </row>
    <row r="28" spans="1:54" ht="10.5">
      <c r="A28" s="136">
        <f t="shared" si="6"/>
        <v>26</v>
      </c>
      <c r="C28">
        <f t="shared" si="2"/>
        <v>26</v>
      </c>
      <c r="D28" s="46">
        <f t="shared" si="3"/>
        <v>26</v>
      </c>
      <c r="E28" s="45" t="s">
        <v>134</v>
      </c>
      <c r="F28" s="54">
        <f t="shared" si="5"/>
        <v>26</v>
      </c>
      <c r="G28" s="46">
        <f t="shared" si="4"/>
        <v>29</v>
      </c>
      <c r="AZ28" s="46">
        <v>9</v>
      </c>
      <c r="BA28" s="46">
        <v>10</v>
      </c>
      <c r="BB28" s="46">
        <v>10</v>
      </c>
    </row>
    <row r="29" spans="1:57" ht="10.5">
      <c r="A29" s="136">
        <f t="shared" si="6"/>
        <v>27</v>
      </c>
      <c r="C29">
        <f t="shared" si="2"/>
        <v>27</v>
      </c>
      <c r="D29" s="46">
        <f t="shared" si="3"/>
        <v>27</v>
      </c>
      <c r="E29" s="45" t="s">
        <v>135</v>
      </c>
      <c r="F29" s="54">
        <f t="shared" si="5"/>
        <v>27</v>
      </c>
      <c r="G29" s="46">
        <f t="shared" si="4"/>
        <v>28</v>
      </c>
      <c r="AX29" s="46">
        <v>6</v>
      </c>
      <c r="AZ29" s="46">
        <v>5</v>
      </c>
      <c r="BA29" s="46">
        <v>2</v>
      </c>
      <c r="BB29" s="46">
        <v>5</v>
      </c>
      <c r="BD29" s="46">
        <v>6</v>
      </c>
      <c r="BE29" s="46">
        <v>4</v>
      </c>
    </row>
    <row r="30" spans="1:22" ht="10.5">
      <c r="A30" s="136">
        <f t="shared" si="6"/>
        <v>28</v>
      </c>
      <c r="C30">
        <f t="shared" si="2"/>
        <v>28</v>
      </c>
      <c r="D30" s="46">
        <f t="shared" si="3"/>
        <v>28</v>
      </c>
      <c r="E30" s="82" t="s">
        <v>39</v>
      </c>
      <c r="F30" s="54">
        <f t="shared" si="5"/>
        <v>28</v>
      </c>
      <c r="G30" s="46">
        <f t="shared" si="4"/>
        <v>26</v>
      </c>
      <c r="P30" s="46">
        <v>6</v>
      </c>
      <c r="Q30" s="46">
        <v>6</v>
      </c>
      <c r="T30" s="46">
        <v>9</v>
      </c>
      <c r="U30" s="46">
        <v>2</v>
      </c>
      <c r="V30" s="46">
        <v>3</v>
      </c>
    </row>
    <row r="31" spans="1:57" ht="10.5">
      <c r="A31" s="136">
        <f t="shared" si="6"/>
        <v>29</v>
      </c>
      <c r="C31">
        <f t="shared" si="2"/>
        <v>29</v>
      </c>
      <c r="D31" s="46">
        <f t="shared" si="3"/>
        <v>29</v>
      </c>
      <c r="E31" s="45" t="s">
        <v>136</v>
      </c>
      <c r="F31" s="54">
        <f t="shared" si="5"/>
        <v>29</v>
      </c>
      <c r="G31" s="46">
        <f t="shared" si="4"/>
        <v>24</v>
      </c>
      <c r="BB31" s="46">
        <v>8</v>
      </c>
      <c r="BC31" s="46">
        <v>3</v>
      </c>
      <c r="BD31" s="46">
        <v>7</v>
      </c>
      <c r="BE31" s="46">
        <v>6</v>
      </c>
    </row>
    <row r="32" spans="1:35" ht="10.5">
      <c r="A32" s="136">
        <f t="shared" si="6"/>
        <v>30</v>
      </c>
      <c r="C32">
        <f t="shared" si="2"/>
        <v>30</v>
      </c>
      <c r="D32" s="46">
        <f t="shared" si="3"/>
        <v>30</v>
      </c>
      <c r="E32" s="45" t="s">
        <v>58</v>
      </c>
      <c r="F32" s="54">
        <f t="shared" si="5"/>
        <v>30</v>
      </c>
      <c r="G32" s="46">
        <f t="shared" si="4"/>
        <v>23</v>
      </c>
      <c r="Z32" s="46">
        <v>5</v>
      </c>
      <c r="AA32" s="46">
        <v>4</v>
      </c>
      <c r="AB32" s="46">
        <v>1</v>
      </c>
      <c r="AD32" s="46">
        <v>5</v>
      </c>
      <c r="AF32" s="46">
        <v>2</v>
      </c>
      <c r="AH32" s="46">
        <v>4</v>
      </c>
      <c r="AI32" s="46">
        <v>2</v>
      </c>
    </row>
    <row r="33" spans="1:55" ht="10.5">
      <c r="A33" s="136">
        <f t="shared" si="6"/>
        <v>31</v>
      </c>
      <c r="C33">
        <f t="shared" si="2"/>
        <v>31</v>
      </c>
      <c r="D33" s="46">
        <f t="shared" si="3"/>
        <v>31</v>
      </c>
      <c r="E33" s="45" t="s">
        <v>107</v>
      </c>
      <c r="F33" s="54">
        <f t="shared" si="5"/>
        <v>31</v>
      </c>
      <c r="G33" s="46">
        <f t="shared" si="4"/>
        <v>21</v>
      </c>
      <c r="AT33" s="46">
        <v>2</v>
      </c>
      <c r="AW33" s="46">
        <v>5</v>
      </c>
      <c r="AX33" s="46">
        <v>4</v>
      </c>
      <c r="BA33" s="46">
        <v>3</v>
      </c>
      <c r="BB33" s="46">
        <v>3</v>
      </c>
      <c r="BC33" s="46">
        <v>4</v>
      </c>
    </row>
    <row r="34" spans="1:21" ht="10.5">
      <c r="A34" s="136">
        <f t="shared" si="6"/>
        <v>32</v>
      </c>
      <c r="C34">
        <f t="shared" si="2"/>
        <v>32</v>
      </c>
      <c r="D34" s="46">
        <f t="shared" si="3"/>
        <v>31</v>
      </c>
      <c r="E34" s="45" t="s">
        <v>45</v>
      </c>
      <c r="F34" s="54">
        <f t="shared" si="5"/>
        <v>31</v>
      </c>
      <c r="G34" s="46">
        <f t="shared" si="4"/>
        <v>21</v>
      </c>
      <c r="Q34" s="46">
        <v>1</v>
      </c>
      <c r="R34" s="46">
        <v>5</v>
      </c>
      <c r="S34" s="46">
        <v>5</v>
      </c>
      <c r="T34" s="46">
        <v>5</v>
      </c>
      <c r="U34" s="46">
        <v>5</v>
      </c>
    </row>
    <row r="35" spans="1:20" ht="10.5">
      <c r="A35" s="136">
        <f t="shared" si="6"/>
        <v>33</v>
      </c>
      <c r="C35">
        <f aca="true" t="shared" si="7" ref="C35:C63">C34+1</f>
        <v>33</v>
      </c>
      <c r="D35" s="46">
        <f aca="true" t="shared" si="8" ref="D35:D63">IF(G35=G34,D34,C35)</f>
        <v>33</v>
      </c>
      <c r="E35" s="45" t="s">
        <v>46</v>
      </c>
      <c r="F35" s="54">
        <f t="shared" si="5"/>
        <v>33</v>
      </c>
      <c r="G35" s="46">
        <f aca="true" t="shared" si="9" ref="G35:G66">SUM(H35:BE35)</f>
        <v>20</v>
      </c>
      <c r="R35" s="46">
        <v>8</v>
      </c>
      <c r="S35" s="46">
        <v>9</v>
      </c>
      <c r="T35" s="46">
        <v>3</v>
      </c>
    </row>
    <row r="36" spans="1:19" ht="10.5">
      <c r="A36" s="136">
        <f t="shared" si="6"/>
        <v>34</v>
      </c>
      <c r="C36">
        <f t="shared" si="7"/>
        <v>34</v>
      </c>
      <c r="D36" s="46">
        <f t="shared" si="8"/>
        <v>34</v>
      </c>
      <c r="E36" s="82" t="s">
        <v>44</v>
      </c>
      <c r="F36" s="54">
        <f aca="true" t="shared" si="10" ref="F36:F67">IF(G36=G35,F35,A36)</f>
        <v>34</v>
      </c>
      <c r="G36" s="46">
        <f t="shared" si="9"/>
        <v>19</v>
      </c>
      <c r="P36" s="46">
        <v>7</v>
      </c>
      <c r="Q36" s="46">
        <v>2</v>
      </c>
      <c r="R36" s="46">
        <v>6</v>
      </c>
      <c r="S36" s="46">
        <v>4</v>
      </c>
    </row>
    <row r="37" spans="1:28" ht="10.5">
      <c r="A37" s="136">
        <f t="shared" si="6"/>
        <v>35</v>
      </c>
      <c r="C37">
        <f t="shared" si="7"/>
        <v>35</v>
      </c>
      <c r="D37" s="46">
        <f t="shared" si="8"/>
        <v>34</v>
      </c>
      <c r="E37" s="45" t="s">
        <v>53</v>
      </c>
      <c r="F37" s="54">
        <f t="shared" si="10"/>
        <v>34</v>
      </c>
      <c r="G37" s="46">
        <f t="shared" si="9"/>
        <v>19</v>
      </c>
      <c r="T37" s="46">
        <v>2</v>
      </c>
      <c r="U37" s="46">
        <v>1</v>
      </c>
      <c r="Y37" s="46">
        <v>3</v>
      </c>
      <c r="Z37" s="46">
        <v>10</v>
      </c>
      <c r="AB37" s="46">
        <v>3</v>
      </c>
    </row>
    <row r="38" spans="1:57" ht="10.5">
      <c r="A38" s="136">
        <f t="shared" si="6"/>
        <v>36</v>
      </c>
      <c r="C38">
        <f t="shared" si="7"/>
        <v>36</v>
      </c>
      <c r="D38" s="46">
        <f t="shared" si="8"/>
        <v>36</v>
      </c>
      <c r="E38" s="45" t="s">
        <v>100</v>
      </c>
      <c r="F38" s="54">
        <f t="shared" si="10"/>
        <v>36</v>
      </c>
      <c r="G38" s="46">
        <f t="shared" si="9"/>
        <v>18</v>
      </c>
      <c r="BD38" s="46">
        <v>8</v>
      </c>
      <c r="BE38" s="46">
        <v>10</v>
      </c>
    </row>
    <row r="39" spans="1:53" ht="10.5">
      <c r="A39" s="136">
        <f t="shared" si="6"/>
        <v>37</v>
      </c>
      <c r="C39">
        <f t="shared" si="7"/>
        <v>37</v>
      </c>
      <c r="D39" s="46">
        <f t="shared" si="8"/>
        <v>36</v>
      </c>
      <c r="E39" s="45" t="s">
        <v>137</v>
      </c>
      <c r="F39" s="54">
        <f t="shared" si="10"/>
        <v>36</v>
      </c>
      <c r="G39" s="46">
        <f t="shared" si="9"/>
        <v>18</v>
      </c>
      <c r="AZ39" s="46">
        <v>10</v>
      </c>
      <c r="BA39" s="46">
        <v>8</v>
      </c>
    </row>
    <row r="40" spans="1:52" ht="10.5">
      <c r="A40" s="136">
        <f t="shared" si="6"/>
        <v>38</v>
      </c>
      <c r="C40">
        <f t="shared" si="7"/>
        <v>38</v>
      </c>
      <c r="D40" s="46">
        <f t="shared" si="8"/>
        <v>36</v>
      </c>
      <c r="E40" s="45" t="s">
        <v>138</v>
      </c>
      <c r="F40" s="54">
        <f t="shared" si="10"/>
        <v>36</v>
      </c>
      <c r="G40" s="46">
        <f t="shared" si="9"/>
        <v>18</v>
      </c>
      <c r="AT40" s="46">
        <v>1</v>
      </c>
      <c r="AU40" s="46">
        <v>2</v>
      </c>
      <c r="AV40" s="46">
        <v>5</v>
      </c>
      <c r="AW40" s="46">
        <v>2</v>
      </c>
      <c r="AX40" s="46">
        <v>2</v>
      </c>
      <c r="AY40" s="46">
        <v>5</v>
      </c>
      <c r="AZ40" s="46">
        <v>1</v>
      </c>
    </row>
    <row r="41" spans="1:24" ht="10.5">
      <c r="A41" s="136">
        <f t="shared" si="6"/>
        <v>39</v>
      </c>
      <c r="C41">
        <f t="shared" si="7"/>
        <v>39</v>
      </c>
      <c r="D41" s="46">
        <f t="shared" si="8"/>
        <v>39</v>
      </c>
      <c r="E41" s="45" t="s">
        <v>57</v>
      </c>
      <c r="F41" s="54">
        <f t="shared" si="10"/>
        <v>39</v>
      </c>
      <c r="G41" s="46">
        <f t="shared" si="9"/>
        <v>17</v>
      </c>
      <c r="P41" s="46">
        <v>4</v>
      </c>
      <c r="S41" s="46">
        <v>7</v>
      </c>
      <c r="T41" s="46">
        <v>1</v>
      </c>
      <c r="X41" s="46">
        <v>5</v>
      </c>
    </row>
    <row r="42" spans="1:57" ht="10.5">
      <c r="A42" s="136">
        <f t="shared" si="6"/>
        <v>40</v>
      </c>
      <c r="C42">
        <f t="shared" si="7"/>
        <v>40</v>
      </c>
      <c r="D42" s="46">
        <f t="shared" si="8"/>
        <v>39</v>
      </c>
      <c r="E42" s="45" t="s">
        <v>139</v>
      </c>
      <c r="F42" s="54">
        <f t="shared" si="10"/>
        <v>39</v>
      </c>
      <c r="G42" s="46">
        <f t="shared" si="9"/>
        <v>17</v>
      </c>
      <c r="BD42" s="46">
        <v>9</v>
      </c>
      <c r="BE42" s="46">
        <v>8</v>
      </c>
    </row>
    <row r="43" spans="1:50" ht="10.5">
      <c r="A43" s="136">
        <f t="shared" si="6"/>
        <v>41</v>
      </c>
      <c r="C43">
        <f t="shared" si="7"/>
        <v>41</v>
      </c>
      <c r="D43" s="46">
        <f t="shared" si="8"/>
        <v>41</v>
      </c>
      <c r="E43" s="45" t="s">
        <v>140</v>
      </c>
      <c r="F43" s="54">
        <f t="shared" si="10"/>
        <v>41</v>
      </c>
      <c r="G43" s="46">
        <f t="shared" si="9"/>
        <v>16</v>
      </c>
      <c r="AU43" s="46">
        <v>3</v>
      </c>
      <c r="AW43" s="46">
        <v>10</v>
      </c>
      <c r="AX43" s="46">
        <v>3</v>
      </c>
    </row>
    <row r="44" spans="1:40" ht="10.5">
      <c r="A44" s="136">
        <f t="shared" si="6"/>
        <v>42</v>
      </c>
      <c r="C44">
        <f t="shared" si="7"/>
        <v>42</v>
      </c>
      <c r="D44" s="46">
        <f t="shared" si="8"/>
        <v>42</v>
      </c>
      <c r="E44" s="45" t="s">
        <v>92</v>
      </c>
      <c r="F44" s="54">
        <f t="shared" si="10"/>
        <v>42</v>
      </c>
      <c r="G44" s="46">
        <f t="shared" si="9"/>
        <v>15</v>
      </c>
      <c r="AF44" s="46">
        <v>5</v>
      </c>
      <c r="AL44" s="46">
        <v>4</v>
      </c>
      <c r="AM44" s="46">
        <v>5</v>
      </c>
      <c r="AN44" s="46">
        <v>1</v>
      </c>
    </row>
    <row r="45" spans="1:36" ht="10.5">
      <c r="A45" s="136">
        <f t="shared" si="6"/>
        <v>43</v>
      </c>
      <c r="C45">
        <f t="shared" si="7"/>
        <v>43</v>
      </c>
      <c r="D45" s="46">
        <f t="shared" si="8"/>
        <v>42</v>
      </c>
      <c r="E45" s="45" t="s">
        <v>71</v>
      </c>
      <c r="F45" s="54">
        <f t="shared" si="10"/>
        <v>42</v>
      </c>
      <c r="G45" s="46">
        <f t="shared" si="9"/>
        <v>15</v>
      </c>
      <c r="Z45" s="46">
        <v>2</v>
      </c>
      <c r="AA45" s="46">
        <v>3</v>
      </c>
      <c r="AB45" s="46">
        <v>4</v>
      </c>
      <c r="AJ45" s="46">
        <v>6</v>
      </c>
    </row>
    <row r="46" spans="1:50" ht="10.5">
      <c r="A46" s="136">
        <f t="shared" si="6"/>
        <v>44</v>
      </c>
      <c r="C46">
        <f t="shared" si="7"/>
        <v>44</v>
      </c>
      <c r="D46" s="46">
        <f t="shared" si="8"/>
        <v>44</v>
      </c>
      <c r="E46" s="45" t="s">
        <v>84</v>
      </c>
      <c r="F46" s="54">
        <f t="shared" si="10"/>
        <v>44</v>
      </c>
      <c r="G46" s="46">
        <f t="shared" si="9"/>
        <v>14</v>
      </c>
      <c r="AV46" s="46">
        <v>3</v>
      </c>
      <c r="AW46" s="46">
        <v>6</v>
      </c>
      <c r="AX46" s="46">
        <v>5</v>
      </c>
    </row>
    <row r="47" spans="1:57" ht="10.5">
      <c r="A47" s="136">
        <f t="shared" si="6"/>
        <v>45</v>
      </c>
      <c r="C47">
        <f t="shared" si="7"/>
        <v>45</v>
      </c>
      <c r="D47" s="46">
        <f t="shared" si="8"/>
        <v>45</v>
      </c>
      <c r="E47" s="45" t="s">
        <v>141</v>
      </c>
      <c r="F47" s="54">
        <f t="shared" si="10"/>
        <v>45</v>
      </c>
      <c r="G47" s="46">
        <f t="shared" si="9"/>
        <v>13</v>
      </c>
      <c r="BC47" s="46">
        <v>2</v>
      </c>
      <c r="BD47" s="46">
        <v>4</v>
      </c>
      <c r="BE47" s="46">
        <v>7</v>
      </c>
    </row>
    <row r="48" spans="1:56" ht="10.5">
      <c r="A48" s="136">
        <f t="shared" si="6"/>
        <v>46</v>
      </c>
      <c r="C48">
        <f t="shared" si="7"/>
        <v>46</v>
      </c>
      <c r="D48" s="46">
        <f t="shared" si="8"/>
        <v>45</v>
      </c>
      <c r="E48" s="45" t="s">
        <v>142</v>
      </c>
      <c r="F48" s="54">
        <f t="shared" si="10"/>
        <v>45</v>
      </c>
      <c r="G48" s="46">
        <f t="shared" si="9"/>
        <v>13</v>
      </c>
      <c r="BB48" s="46">
        <v>1</v>
      </c>
      <c r="BC48" s="46">
        <v>7</v>
      </c>
      <c r="BD48" s="46">
        <v>5</v>
      </c>
    </row>
    <row r="49" spans="1:41" ht="10.5">
      <c r="A49" s="136">
        <f t="shared" si="6"/>
        <v>47</v>
      </c>
      <c r="C49">
        <f t="shared" si="7"/>
        <v>47</v>
      </c>
      <c r="D49" s="46">
        <f t="shared" si="8"/>
        <v>47</v>
      </c>
      <c r="E49" s="45" t="s">
        <v>143</v>
      </c>
      <c r="F49" s="54">
        <f t="shared" si="10"/>
        <v>47</v>
      </c>
      <c r="G49" s="46">
        <f t="shared" si="9"/>
        <v>11</v>
      </c>
      <c r="AN49" s="46">
        <v>6</v>
      </c>
      <c r="AO49" s="46">
        <v>5</v>
      </c>
    </row>
    <row r="50" spans="1:51" ht="10.5">
      <c r="A50" s="136">
        <f t="shared" si="6"/>
        <v>48</v>
      </c>
      <c r="C50">
        <f t="shared" si="7"/>
        <v>48</v>
      </c>
      <c r="D50" s="46">
        <f t="shared" si="8"/>
        <v>48</v>
      </c>
      <c r="E50" s="45" t="s">
        <v>144</v>
      </c>
      <c r="F50" s="54">
        <f t="shared" si="10"/>
        <v>48</v>
      </c>
      <c r="G50" s="46">
        <f t="shared" si="9"/>
        <v>10</v>
      </c>
      <c r="AY50" s="46">
        <v>10</v>
      </c>
    </row>
    <row r="51" spans="1:37" ht="10.5">
      <c r="A51" s="136">
        <f t="shared" si="6"/>
        <v>49</v>
      </c>
      <c r="C51">
        <f t="shared" si="7"/>
        <v>49</v>
      </c>
      <c r="D51" s="46">
        <f t="shared" si="8"/>
        <v>48</v>
      </c>
      <c r="E51" s="45" t="s">
        <v>90</v>
      </c>
      <c r="F51" s="54">
        <f t="shared" si="10"/>
        <v>48</v>
      </c>
      <c r="G51" s="46">
        <f t="shared" si="9"/>
        <v>10</v>
      </c>
      <c r="AJ51" s="46">
        <v>4</v>
      </c>
      <c r="AK51" s="46">
        <v>6</v>
      </c>
    </row>
    <row r="52" spans="1:57" ht="10.5">
      <c r="A52" s="136">
        <f t="shared" si="6"/>
        <v>50</v>
      </c>
      <c r="C52">
        <f t="shared" si="7"/>
        <v>50</v>
      </c>
      <c r="D52" s="46">
        <f t="shared" si="8"/>
        <v>50</v>
      </c>
      <c r="E52" s="45" t="s">
        <v>145</v>
      </c>
      <c r="F52" s="54">
        <f t="shared" si="10"/>
        <v>50</v>
      </c>
      <c r="G52" s="46">
        <f t="shared" si="9"/>
        <v>9</v>
      </c>
      <c r="AX52" s="46">
        <v>1</v>
      </c>
      <c r="AY52" s="46">
        <v>2</v>
      </c>
      <c r="AZ52" s="46">
        <v>3</v>
      </c>
      <c r="BE52" s="46">
        <v>3</v>
      </c>
    </row>
    <row r="53" spans="1:31" ht="10.5">
      <c r="A53" s="136">
        <f t="shared" si="6"/>
        <v>51</v>
      </c>
      <c r="C53">
        <f t="shared" si="7"/>
        <v>51</v>
      </c>
      <c r="D53" s="46">
        <f t="shared" si="8"/>
        <v>50</v>
      </c>
      <c r="E53" s="45" t="s">
        <v>98</v>
      </c>
      <c r="F53" s="54">
        <f t="shared" si="10"/>
        <v>50</v>
      </c>
      <c r="G53" s="46">
        <f t="shared" si="9"/>
        <v>9</v>
      </c>
      <c r="AD53" s="46">
        <v>4</v>
      </c>
      <c r="AE53" s="46">
        <v>5</v>
      </c>
    </row>
    <row r="54" spans="1:47" ht="10.5">
      <c r="A54" s="136">
        <f t="shared" si="6"/>
        <v>52</v>
      </c>
      <c r="C54">
        <f t="shared" si="7"/>
        <v>52</v>
      </c>
      <c r="D54" s="46">
        <f t="shared" si="8"/>
        <v>52</v>
      </c>
      <c r="E54" s="45" t="s">
        <v>146</v>
      </c>
      <c r="F54" s="54">
        <f t="shared" si="10"/>
        <v>52</v>
      </c>
      <c r="G54" s="46">
        <f t="shared" si="9"/>
        <v>8</v>
      </c>
      <c r="AS54" s="46">
        <v>2</v>
      </c>
      <c r="AU54" s="46">
        <v>6</v>
      </c>
    </row>
    <row r="55" spans="1:30" ht="10.5">
      <c r="A55" s="136">
        <f t="shared" si="6"/>
        <v>53</v>
      </c>
      <c r="C55">
        <f t="shared" si="7"/>
        <v>53</v>
      </c>
      <c r="D55" s="46">
        <f t="shared" si="8"/>
        <v>52</v>
      </c>
      <c r="E55" s="45" t="s">
        <v>99</v>
      </c>
      <c r="F55" s="54">
        <f t="shared" si="10"/>
        <v>52</v>
      </c>
      <c r="G55" s="46">
        <f t="shared" si="9"/>
        <v>8</v>
      </c>
      <c r="AC55" s="46">
        <v>7</v>
      </c>
      <c r="AD55" s="46">
        <v>1</v>
      </c>
    </row>
    <row r="56" spans="1:51" ht="10.5">
      <c r="A56" s="136">
        <f t="shared" si="6"/>
        <v>54</v>
      </c>
      <c r="C56">
        <f t="shared" si="7"/>
        <v>54</v>
      </c>
      <c r="D56" s="46">
        <f t="shared" si="8"/>
        <v>54</v>
      </c>
      <c r="E56" s="45" t="s">
        <v>147</v>
      </c>
      <c r="F56" s="54">
        <f t="shared" si="10"/>
        <v>54</v>
      </c>
      <c r="G56" s="46">
        <f t="shared" si="9"/>
        <v>7</v>
      </c>
      <c r="AV56" s="46">
        <v>6</v>
      </c>
      <c r="AY56" s="46">
        <v>1</v>
      </c>
    </row>
    <row r="57" spans="1:49" ht="10.5">
      <c r="A57" s="136">
        <f t="shared" si="6"/>
        <v>55</v>
      </c>
      <c r="C57">
        <f t="shared" si="7"/>
        <v>55</v>
      </c>
      <c r="D57" s="46">
        <f t="shared" si="8"/>
        <v>54</v>
      </c>
      <c r="E57" s="45" t="s">
        <v>148</v>
      </c>
      <c r="F57" s="54">
        <f t="shared" si="10"/>
        <v>54</v>
      </c>
      <c r="G57" s="46">
        <f t="shared" si="9"/>
        <v>7</v>
      </c>
      <c r="AV57" s="46">
        <v>4</v>
      </c>
      <c r="AW57" s="46">
        <v>3</v>
      </c>
    </row>
    <row r="58" spans="1:55" ht="10.5">
      <c r="A58" s="136">
        <f t="shared" si="6"/>
        <v>56</v>
      </c>
      <c r="C58">
        <f t="shared" si="7"/>
        <v>56</v>
      </c>
      <c r="D58" s="46">
        <f t="shared" si="8"/>
        <v>56</v>
      </c>
      <c r="E58" s="45" t="s">
        <v>149</v>
      </c>
      <c r="F58" s="54">
        <f t="shared" si="10"/>
        <v>56</v>
      </c>
      <c r="G58" s="46">
        <f t="shared" si="9"/>
        <v>6</v>
      </c>
      <c r="BA58" s="46">
        <v>1</v>
      </c>
      <c r="BC58" s="46">
        <v>5</v>
      </c>
    </row>
    <row r="59" spans="1:55" ht="10.5">
      <c r="A59" s="136">
        <f t="shared" si="6"/>
        <v>57</v>
      </c>
      <c r="C59">
        <f t="shared" si="7"/>
        <v>57</v>
      </c>
      <c r="D59" s="46">
        <f t="shared" si="8"/>
        <v>56</v>
      </c>
      <c r="E59" s="45" t="s">
        <v>150</v>
      </c>
      <c r="F59" s="54">
        <f t="shared" si="10"/>
        <v>56</v>
      </c>
      <c r="G59" s="46">
        <f t="shared" si="9"/>
        <v>6</v>
      </c>
      <c r="BA59" s="46">
        <v>5</v>
      </c>
      <c r="BC59" s="46">
        <v>1</v>
      </c>
    </row>
    <row r="60" spans="1:36" ht="10.5">
      <c r="A60" s="136">
        <f t="shared" si="6"/>
        <v>58</v>
      </c>
      <c r="C60">
        <f t="shared" si="7"/>
        <v>58</v>
      </c>
      <c r="D60" s="46">
        <f t="shared" si="8"/>
        <v>56</v>
      </c>
      <c r="E60" s="45" t="s">
        <v>151</v>
      </c>
      <c r="F60" s="54">
        <f t="shared" si="10"/>
        <v>56</v>
      </c>
      <c r="G60" s="46">
        <f t="shared" si="9"/>
        <v>6</v>
      </c>
      <c r="AI60" s="46">
        <v>5</v>
      </c>
      <c r="AJ60" s="46">
        <v>1</v>
      </c>
    </row>
    <row r="61" spans="1:57" ht="10.5">
      <c r="A61" s="136">
        <f t="shared" si="6"/>
        <v>59</v>
      </c>
      <c r="C61">
        <f t="shared" si="7"/>
        <v>59</v>
      </c>
      <c r="D61" s="46">
        <f t="shared" si="8"/>
        <v>59</v>
      </c>
      <c r="E61" s="45" t="s">
        <v>152</v>
      </c>
      <c r="F61" s="54">
        <f t="shared" si="10"/>
        <v>59</v>
      </c>
      <c r="G61" s="46">
        <f t="shared" si="9"/>
        <v>5</v>
      </c>
      <c r="AY61" s="46">
        <v>4</v>
      </c>
      <c r="BE61" s="46">
        <v>1</v>
      </c>
    </row>
    <row r="62" spans="1:49" ht="10.5">
      <c r="A62" s="136">
        <f t="shared" si="6"/>
        <v>60</v>
      </c>
      <c r="C62">
        <f t="shared" si="7"/>
        <v>60</v>
      </c>
      <c r="D62" s="46">
        <f t="shared" si="8"/>
        <v>59</v>
      </c>
      <c r="E62" s="45" t="s">
        <v>153</v>
      </c>
      <c r="F62" s="54">
        <f t="shared" si="10"/>
        <v>59</v>
      </c>
      <c r="G62" s="46">
        <f t="shared" si="9"/>
        <v>5</v>
      </c>
      <c r="AV62" s="46">
        <v>1</v>
      </c>
      <c r="AW62" s="46">
        <v>4</v>
      </c>
    </row>
    <row r="63" spans="1:25" ht="10.5">
      <c r="A63" s="136">
        <f t="shared" si="6"/>
        <v>61</v>
      </c>
      <c r="C63">
        <f t="shared" si="7"/>
        <v>61</v>
      </c>
      <c r="D63" s="46">
        <f t="shared" si="8"/>
        <v>59</v>
      </c>
      <c r="E63" s="45" t="s">
        <v>74</v>
      </c>
      <c r="F63" s="54">
        <f t="shared" si="10"/>
        <v>59</v>
      </c>
      <c r="G63" s="46">
        <f t="shared" si="9"/>
        <v>5</v>
      </c>
      <c r="V63" s="46">
        <v>1</v>
      </c>
      <c r="Y63" s="46">
        <v>4</v>
      </c>
    </row>
    <row r="64" spans="1:18" ht="10.5">
      <c r="A64" s="136">
        <f t="shared" si="6"/>
        <v>62</v>
      </c>
      <c r="D64" s="46"/>
      <c r="E64" s="82" t="s">
        <v>41</v>
      </c>
      <c r="F64" s="54">
        <f t="shared" si="10"/>
        <v>59</v>
      </c>
      <c r="G64" s="46">
        <f t="shared" si="9"/>
        <v>5</v>
      </c>
      <c r="Q64" s="46">
        <v>4</v>
      </c>
      <c r="R64" s="46">
        <v>1</v>
      </c>
    </row>
    <row r="65" spans="1:46" ht="10.5">
      <c r="A65" s="136">
        <f t="shared" si="6"/>
        <v>63</v>
      </c>
      <c r="C65">
        <f>C64+1</f>
        <v>1</v>
      </c>
      <c r="D65" s="46">
        <f>IF(G65=G64,D64,C65)</f>
        <v>1</v>
      </c>
      <c r="E65" s="45" t="s">
        <v>154</v>
      </c>
      <c r="F65" s="54">
        <f t="shared" si="10"/>
        <v>63</v>
      </c>
      <c r="G65" s="46">
        <f t="shared" si="9"/>
        <v>4</v>
      </c>
      <c r="AR65" s="46">
        <v>1</v>
      </c>
      <c r="AT65" s="46">
        <v>3</v>
      </c>
    </row>
    <row r="66" spans="1:33" ht="10.5">
      <c r="A66" s="136">
        <f t="shared" si="6"/>
        <v>64</v>
      </c>
      <c r="C66">
        <f>C65+1</f>
        <v>2</v>
      </c>
      <c r="D66" s="46">
        <f>IF(G66=G65,D65,C66)</f>
        <v>1</v>
      </c>
      <c r="E66" s="45" t="s">
        <v>105</v>
      </c>
      <c r="F66" s="54">
        <f t="shared" si="10"/>
        <v>63</v>
      </c>
      <c r="G66" s="46">
        <f t="shared" si="9"/>
        <v>4</v>
      </c>
      <c r="AG66" s="46">
        <v>4</v>
      </c>
    </row>
    <row r="67" spans="1:16" ht="10.5">
      <c r="A67" s="136">
        <f t="shared" si="6"/>
        <v>65</v>
      </c>
      <c r="D67" s="46"/>
      <c r="E67" s="82" t="s">
        <v>182</v>
      </c>
      <c r="F67" s="54">
        <f t="shared" si="10"/>
        <v>65</v>
      </c>
      <c r="G67" s="46">
        <f aca="true" t="shared" si="11" ref="G67:G77">SUM(H67:BE67)</f>
        <v>3</v>
      </c>
      <c r="P67" s="46">
        <v>3</v>
      </c>
    </row>
    <row r="68" spans="1:56" ht="10.5">
      <c r="A68" s="136">
        <f t="shared" si="6"/>
        <v>66</v>
      </c>
      <c r="C68">
        <f>C67+1</f>
        <v>1</v>
      </c>
      <c r="D68" s="46">
        <f>IF(G68=G67,D67,C68)</f>
        <v>0</v>
      </c>
      <c r="E68" s="45" t="s">
        <v>155</v>
      </c>
      <c r="F68" s="54">
        <f aca="true" t="shared" si="12" ref="F68:F77">IF(G68=G67,F67,A68)</f>
        <v>65</v>
      </c>
      <c r="G68" s="46">
        <f t="shared" si="11"/>
        <v>3</v>
      </c>
      <c r="BD68" s="46">
        <v>3</v>
      </c>
    </row>
    <row r="69" spans="1:49" ht="10.5">
      <c r="A69" s="136">
        <f aca="true" t="shared" si="13" ref="A69:A100">A68+1</f>
        <v>67</v>
      </c>
      <c r="C69">
        <f>C68+1</f>
        <v>2</v>
      </c>
      <c r="D69" s="46">
        <f>IF(G69=G68,D68,C69)</f>
        <v>0</v>
      </c>
      <c r="E69" s="45" t="s">
        <v>156</v>
      </c>
      <c r="F69" s="54">
        <f t="shared" si="12"/>
        <v>65</v>
      </c>
      <c r="G69" s="46">
        <f t="shared" si="11"/>
        <v>3</v>
      </c>
      <c r="AV69" s="46">
        <v>2</v>
      </c>
      <c r="AW69" s="46">
        <v>1</v>
      </c>
    </row>
    <row r="70" spans="1:27" ht="10.5">
      <c r="A70" s="136">
        <f t="shared" si="13"/>
        <v>68</v>
      </c>
      <c r="C70">
        <f>C69+1</f>
        <v>3</v>
      </c>
      <c r="D70" s="46">
        <f>IF(G70=G69,D69,C70)</f>
        <v>0</v>
      </c>
      <c r="E70" s="45" t="s">
        <v>76</v>
      </c>
      <c r="F70" s="54">
        <f t="shared" si="12"/>
        <v>65</v>
      </c>
      <c r="G70" s="46">
        <f t="shared" si="11"/>
        <v>3</v>
      </c>
      <c r="W70" s="46">
        <v>1</v>
      </c>
      <c r="AA70" s="46">
        <v>2</v>
      </c>
    </row>
    <row r="71" spans="1:18" ht="10.5">
      <c r="A71" s="136">
        <f t="shared" si="13"/>
        <v>69</v>
      </c>
      <c r="D71" s="46"/>
      <c r="E71" s="82" t="s">
        <v>60</v>
      </c>
      <c r="F71" s="54">
        <f t="shared" si="12"/>
        <v>65</v>
      </c>
      <c r="G71" s="46">
        <f t="shared" si="11"/>
        <v>3</v>
      </c>
      <c r="R71" s="46">
        <v>3</v>
      </c>
    </row>
    <row r="72" spans="1:54" ht="10.5">
      <c r="A72" s="136">
        <f t="shared" si="13"/>
        <v>70</v>
      </c>
      <c r="C72">
        <f>C71+1</f>
        <v>1</v>
      </c>
      <c r="D72" s="46">
        <f>IF(G72=G71,D71,C72)</f>
        <v>1</v>
      </c>
      <c r="E72" s="45" t="s">
        <v>157</v>
      </c>
      <c r="F72" s="54">
        <f t="shared" si="12"/>
        <v>70</v>
      </c>
      <c r="G72" s="46">
        <f t="shared" si="11"/>
        <v>2</v>
      </c>
      <c r="BB72" s="46">
        <v>2</v>
      </c>
    </row>
    <row r="73" spans="1:34" ht="10.5">
      <c r="A73" s="136">
        <f t="shared" si="13"/>
        <v>71</v>
      </c>
      <c r="C73">
        <f>C72+1</f>
        <v>2</v>
      </c>
      <c r="D73" s="46">
        <f>IF(G73=G72,D72,C73)</f>
        <v>1</v>
      </c>
      <c r="E73" s="45" t="s">
        <v>109</v>
      </c>
      <c r="F73" s="54">
        <f t="shared" si="12"/>
        <v>70</v>
      </c>
      <c r="G73" s="46">
        <f t="shared" si="11"/>
        <v>2</v>
      </c>
      <c r="AH73" s="46">
        <v>2</v>
      </c>
    </row>
    <row r="74" spans="1:27" ht="10.5">
      <c r="A74" s="136">
        <f t="shared" si="13"/>
        <v>72</v>
      </c>
      <c r="C74">
        <f>C73+1</f>
        <v>3</v>
      </c>
      <c r="D74" s="46">
        <f>IF(G74=G73,D73,C74)</f>
        <v>1</v>
      </c>
      <c r="E74" s="45" t="s">
        <v>158</v>
      </c>
      <c r="F74" s="54">
        <f t="shared" si="12"/>
        <v>70</v>
      </c>
      <c r="G74" s="46">
        <f t="shared" si="11"/>
        <v>2</v>
      </c>
      <c r="Y74" s="46">
        <v>1</v>
      </c>
      <c r="AA74" s="46">
        <v>1</v>
      </c>
    </row>
    <row r="75" spans="1:16" ht="10.5">
      <c r="A75" s="136">
        <f t="shared" si="13"/>
        <v>73</v>
      </c>
      <c r="D75" s="46"/>
      <c r="E75" s="82" t="s">
        <v>47</v>
      </c>
      <c r="F75" s="54">
        <f t="shared" si="12"/>
        <v>73</v>
      </c>
      <c r="G75" s="46">
        <f t="shared" si="11"/>
        <v>1</v>
      </c>
      <c r="P75" s="46">
        <v>1</v>
      </c>
    </row>
    <row r="76" spans="1:47" ht="10.5">
      <c r="A76" s="136">
        <f t="shared" si="13"/>
        <v>74</v>
      </c>
      <c r="C76">
        <f>C75+1</f>
        <v>1</v>
      </c>
      <c r="D76" s="46">
        <f>IF(G76=G75,D75,C76)</f>
        <v>0</v>
      </c>
      <c r="E76" s="45" t="s">
        <v>159</v>
      </c>
      <c r="F76" s="54">
        <f t="shared" si="12"/>
        <v>73</v>
      </c>
      <c r="G76" s="46">
        <f t="shared" si="11"/>
        <v>1</v>
      </c>
      <c r="AU76" s="46">
        <v>1</v>
      </c>
    </row>
    <row r="77" spans="1:45" ht="10.5">
      <c r="A77" s="136">
        <f t="shared" si="13"/>
        <v>75</v>
      </c>
      <c r="C77">
        <f>C76+1</f>
        <v>2</v>
      </c>
      <c r="D77" s="46">
        <f>IF(G77=G76,D76,C77)</f>
        <v>0</v>
      </c>
      <c r="E77" s="45" t="s">
        <v>160</v>
      </c>
      <c r="F77" s="54">
        <f t="shared" si="12"/>
        <v>73</v>
      </c>
      <c r="G77" s="46">
        <f t="shared" si="11"/>
        <v>1</v>
      </c>
      <c r="AS77" s="46">
        <v>1</v>
      </c>
    </row>
    <row r="78" spans="1:6" ht="10.5">
      <c r="A78" s="136">
        <f t="shared" si="13"/>
        <v>76</v>
      </c>
      <c r="E78" s="70"/>
      <c r="F78" s="70"/>
    </row>
    <row r="79" spans="1:6" ht="10.5">
      <c r="A79" s="136">
        <f t="shared" si="13"/>
        <v>77</v>
      </c>
      <c r="E79" s="71"/>
      <c r="F79" s="71"/>
    </row>
    <row r="80" spans="1:6" ht="10.5">
      <c r="A80" s="136">
        <f t="shared" si="13"/>
        <v>78</v>
      </c>
      <c r="E80" s="70"/>
      <c r="F80" s="70"/>
    </row>
    <row r="81" spans="1:6" ht="10.5">
      <c r="A81" s="136">
        <f t="shared" si="13"/>
        <v>79</v>
      </c>
      <c r="E81" s="70"/>
      <c r="F81" s="70"/>
    </row>
    <row r="82" spans="1:6" ht="10.5">
      <c r="A82" s="136">
        <f t="shared" si="13"/>
        <v>80</v>
      </c>
      <c r="E82" s="70"/>
      <c r="F82" s="70"/>
    </row>
    <row r="83" spans="1:6" ht="10.5">
      <c r="A83" s="136">
        <f t="shared" si="13"/>
        <v>81</v>
      </c>
      <c r="E83" s="70"/>
      <c r="F83" s="70"/>
    </row>
    <row r="84" spans="1:6" ht="10.5">
      <c r="A84" s="136">
        <f t="shared" si="13"/>
        <v>82</v>
      </c>
      <c r="E84" s="70"/>
      <c r="F84" s="70"/>
    </row>
    <row r="85" spans="1:6" ht="10.5">
      <c r="A85" s="136">
        <f t="shared" si="13"/>
        <v>83</v>
      </c>
      <c r="E85" s="70"/>
      <c r="F85" s="70"/>
    </row>
    <row r="86" spans="1:6" ht="10.5">
      <c r="A86" s="136">
        <f t="shared" si="13"/>
        <v>84</v>
      </c>
      <c r="E86" s="70"/>
      <c r="F86" s="70"/>
    </row>
    <row r="87" spans="1:6" ht="10.5">
      <c r="A87" s="136">
        <f t="shared" si="13"/>
        <v>85</v>
      </c>
      <c r="E87" s="70"/>
      <c r="F87" s="70"/>
    </row>
    <row r="88" spans="1:6" ht="10.5">
      <c r="A88" s="136">
        <f t="shared" si="13"/>
        <v>86</v>
      </c>
      <c r="E88" s="70"/>
      <c r="F88" s="70"/>
    </row>
    <row r="89" spans="1:6" ht="10.5">
      <c r="A89" s="136">
        <f t="shared" si="13"/>
        <v>87</v>
      </c>
      <c r="E89" s="70"/>
      <c r="F89" s="70"/>
    </row>
    <row r="90" spans="1:6" ht="10.5">
      <c r="A90" s="136">
        <f t="shared" si="13"/>
        <v>88</v>
      </c>
      <c r="E90" s="70"/>
      <c r="F90" s="70"/>
    </row>
    <row r="91" spans="1:6" ht="10.5">
      <c r="A91" s="136">
        <f t="shared" si="13"/>
        <v>89</v>
      </c>
      <c r="E91" s="70"/>
      <c r="F91" s="70"/>
    </row>
    <row r="92" spans="1:6" ht="10.5">
      <c r="A92" s="136">
        <f t="shared" si="13"/>
        <v>90</v>
      </c>
      <c r="E92" s="70"/>
      <c r="F92" s="70"/>
    </row>
    <row r="93" spans="1:6" ht="10.5">
      <c r="A93" s="136">
        <f t="shared" si="13"/>
        <v>91</v>
      </c>
      <c r="E93" s="70"/>
      <c r="F93" s="70"/>
    </row>
    <row r="94" spans="1:6" ht="10.5">
      <c r="A94" s="136">
        <f t="shared" si="13"/>
        <v>92</v>
      </c>
      <c r="E94" s="70"/>
      <c r="F94" s="70"/>
    </row>
    <row r="95" spans="1:6" ht="10.5">
      <c r="A95" s="136">
        <f t="shared" si="13"/>
        <v>93</v>
      </c>
      <c r="E95" s="71"/>
      <c r="F95" s="71"/>
    </row>
    <row r="96" spans="1:6" ht="10.5">
      <c r="A96" s="136">
        <f t="shared" si="13"/>
        <v>94</v>
      </c>
      <c r="E96" s="69"/>
      <c r="F96" s="69"/>
    </row>
    <row r="97" spans="1:6" ht="10.5">
      <c r="A97" s="136">
        <f t="shared" si="13"/>
        <v>95</v>
      </c>
      <c r="E97" s="70"/>
      <c r="F97" s="70"/>
    </row>
    <row r="98" spans="1:6" ht="10.5">
      <c r="A98" s="136">
        <f t="shared" si="13"/>
        <v>96</v>
      </c>
      <c r="E98" s="70"/>
      <c r="F98" s="70"/>
    </row>
    <row r="99" spans="1:6" ht="10.5">
      <c r="A99" s="136">
        <f t="shared" si="13"/>
        <v>97</v>
      </c>
      <c r="E99" s="69"/>
      <c r="F99" s="69"/>
    </row>
    <row r="100" spans="1:6" ht="10.5">
      <c r="A100" s="136">
        <f t="shared" si="13"/>
        <v>98</v>
      </c>
      <c r="E100" s="70"/>
      <c r="F100" s="70"/>
    </row>
    <row r="101" spans="5:6" ht="10.5">
      <c r="E101" s="70"/>
      <c r="F101" s="70"/>
    </row>
    <row r="102" spans="5:6" ht="10.5">
      <c r="E102" s="70"/>
      <c r="F102" s="70"/>
    </row>
    <row r="103" spans="5:6" ht="10.5">
      <c r="E103" s="70"/>
      <c r="F103" s="70"/>
    </row>
    <row r="104" spans="5:6" ht="10.5">
      <c r="E104" s="70"/>
      <c r="F104" s="70"/>
    </row>
    <row r="105" spans="5:6" ht="10.5">
      <c r="E105" s="70"/>
      <c r="F105" s="70"/>
    </row>
    <row r="106" spans="5:6" ht="10.5">
      <c r="E106" s="70"/>
      <c r="F106" s="70"/>
    </row>
    <row r="107" spans="5:6" ht="10.5">
      <c r="E107" s="70"/>
      <c r="F107" s="70"/>
    </row>
    <row r="108" spans="5:6" ht="10.5">
      <c r="E108" s="70"/>
      <c r="F108" s="70"/>
    </row>
    <row r="109" spans="5:6" ht="10.5">
      <c r="E109" s="71"/>
      <c r="F109" s="71"/>
    </row>
    <row r="110" spans="5:6" ht="10.5">
      <c r="E110" s="71"/>
      <c r="F110" s="71"/>
    </row>
    <row r="111" spans="5:6" ht="10.5">
      <c r="E111" s="71"/>
      <c r="F111" s="71"/>
    </row>
    <row r="112" spans="5:6" ht="10.5">
      <c r="E112" s="69"/>
      <c r="F112" s="69"/>
    </row>
    <row r="113" spans="5:6" ht="10.5">
      <c r="E113" s="69"/>
      <c r="F113" s="69"/>
    </row>
    <row r="114" spans="5:6" ht="10.5">
      <c r="E114" s="71"/>
      <c r="F114" s="71"/>
    </row>
    <row r="115" spans="5:6" ht="10.5">
      <c r="E115" s="71"/>
      <c r="F115" s="71"/>
    </row>
    <row r="116" spans="5:6" ht="10.5">
      <c r="E116" s="70"/>
      <c r="F116" s="70"/>
    </row>
    <row r="117" spans="5:6" ht="10.5">
      <c r="E117" s="70"/>
      <c r="F117" s="70"/>
    </row>
    <row r="118" spans="5:6" ht="10.5">
      <c r="E118" s="71"/>
      <c r="F118" s="71"/>
    </row>
    <row r="119" spans="5:6" ht="10.5">
      <c r="E119" s="71"/>
      <c r="F119" s="71"/>
    </row>
    <row r="120" spans="5:6" ht="10.5">
      <c r="E120" s="71"/>
      <c r="F120" s="71"/>
    </row>
    <row r="121" spans="5:6" ht="10.5">
      <c r="E121" s="71"/>
      <c r="F121" s="71"/>
    </row>
    <row r="122" spans="5:6" ht="10.5">
      <c r="E122" s="70"/>
      <c r="F122" s="70"/>
    </row>
    <row r="123" spans="5:6" ht="10.5">
      <c r="E123" s="70"/>
      <c r="F123" s="70"/>
    </row>
    <row r="124" spans="5:6" ht="10.5">
      <c r="E124" s="70"/>
      <c r="F124" s="70"/>
    </row>
    <row r="125" spans="5:6" ht="10.5">
      <c r="E125" s="70"/>
      <c r="F125" s="70"/>
    </row>
    <row r="126" spans="5:6" ht="10.5">
      <c r="E126" s="70"/>
      <c r="F126" s="70"/>
    </row>
    <row r="127" spans="5:6" ht="10.5">
      <c r="E127" s="70"/>
      <c r="F127" s="70"/>
    </row>
    <row r="128" spans="5:6" ht="10.5">
      <c r="E128" s="70"/>
      <c r="F128" s="70"/>
    </row>
    <row r="129" spans="5:6" ht="10.5">
      <c r="E129" s="70"/>
      <c r="F129" s="70"/>
    </row>
    <row r="130" spans="5:6" ht="10.5">
      <c r="E130" s="70"/>
      <c r="F130" s="70"/>
    </row>
    <row r="131" spans="5:6" ht="10.5">
      <c r="E131" s="71"/>
      <c r="F131" s="71"/>
    </row>
    <row r="132" spans="5:6" ht="10.5">
      <c r="E132" s="70"/>
      <c r="F132" s="70"/>
    </row>
    <row r="133" spans="5:6" ht="10.5">
      <c r="E133" s="70"/>
      <c r="F133" s="70"/>
    </row>
    <row r="134" spans="5:6" ht="10.5">
      <c r="E134" s="70"/>
      <c r="F134" s="70"/>
    </row>
    <row r="135" spans="5:6" ht="10.5">
      <c r="E135" s="70"/>
      <c r="F135" s="70"/>
    </row>
    <row r="136" spans="5:6" ht="10.5">
      <c r="E136" s="70"/>
      <c r="F136" s="70"/>
    </row>
    <row r="137" spans="5:6" ht="10.5">
      <c r="E137" s="70"/>
      <c r="F137" s="70"/>
    </row>
    <row r="138" spans="5:6" ht="10.5">
      <c r="E138" s="70"/>
      <c r="F138" s="70"/>
    </row>
    <row r="139" spans="5:6" ht="10.5">
      <c r="E139" s="70"/>
      <c r="F139" s="70"/>
    </row>
    <row r="140" spans="5:6" ht="10.5">
      <c r="E140" s="71"/>
      <c r="F140" s="71"/>
    </row>
    <row r="141" spans="5:6" ht="10.5">
      <c r="E141" s="69"/>
      <c r="F141" s="69"/>
    </row>
    <row r="142" spans="5:6" ht="10.5">
      <c r="E142" s="70"/>
      <c r="F142" s="70"/>
    </row>
    <row r="143" spans="5:6" ht="10.5">
      <c r="E143" s="70"/>
      <c r="F143" s="70"/>
    </row>
    <row r="144" spans="5:6" ht="10.5">
      <c r="E144" s="70"/>
      <c r="F144" s="70"/>
    </row>
    <row r="145" spans="5:6" ht="10.5">
      <c r="E145" s="70"/>
      <c r="F145" s="70"/>
    </row>
    <row r="146" spans="5:6" ht="10.5">
      <c r="E146" s="71"/>
      <c r="F146" s="71"/>
    </row>
    <row r="147" spans="5:6" ht="10.5">
      <c r="E147" s="70"/>
      <c r="F147" s="70"/>
    </row>
    <row r="148" spans="5:6" ht="10.5">
      <c r="E148" s="70"/>
      <c r="F148" s="70"/>
    </row>
    <row r="149" spans="5:6" ht="10.5">
      <c r="E149" s="70"/>
      <c r="F149" s="70"/>
    </row>
    <row r="150" spans="5:6" ht="10.5">
      <c r="E150" s="70"/>
      <c r="F150" s="70"/>
    </row>
    <row r="151" spans="5:6" ht="10.5">
      <c r="E151" s="70"/>
      <c r="F151" s="70"/>
    </row>
    <row r="152" spans="5:6" ht="10.5">
      <c r="E152" s="71"/>
      <c r="F152" s="71"/>
    </row>
    <row r="153" spans="5:6" ht="10.5">
      <c r="E153" s="70"/>
      <c r="F153" s="70"/>
    </row>
    <row r="154" spans="5:6" ht="10.5">
      <c r="E154" s="70"/>
      <c r="F154" s="70"/>
    </row>
    <row r="155" spans="5:6" ht="10.5">
      <c r="E155" s="71"/>
      <c r="F155" s="71"/>
    </row>
    <row r="156" spans="5:6" ht="10.5">
      <c r="E156" s="70"/>
      <c r="F156" s="70"/>
    </row>
    <row r="157" spans="5:6" ht="10.5">
      <c r="E157" s="70"/>
      <c r="F157" s="70"/>
    </row>
    <row r="158" spans="5:6" ht="10.5">
      <c r="E158" s="70"/>
      <c r="F158" s="70"/>
    </row>
    <row r="159" spans="5:6" ht="10.5">
      <c r="E159" s="70"/>
      <c r="F159" s="70"/>
    </row>
    <row r="160" spans="5:6" ht="10.5">
      <c r="E160" s="70"/>
      <c r="F160" s="70"/>
    </row>
    <row r="161" spans="5:6" ht="10.5">
      <c r="E161" s="69"/>
      <c r="F161" s="69"/>
    </row>
    <row r="162" spans="5:6" ht="10.5">
      <c r="E162" s="69"/>
      <c r="F162" s="69"/>
    </row>
    <row r="163" spans="5:6" ht="10.5">
      <c r="E163" s="70"/>
      <c r="F163" s="70"/>
    </row>
    <row r="164" spans="5:6" ht="10.5">
      <c r="E164" s="71"/>
      <c r="F164" s="71"/>
    </row>
    <row r="165" spans="5:6" ht="10.5">
      <c r="E165" s="70"/>
      <c r="F165" s="70"/>
    </row>
    <row r="166" spans="5:6" ht="10.5">
      <c r="E166" s="70"/>
      <c r="F166" s="70"/>
    </row>
    <row r="167" spans="5:6" ht="10.5">
      <c r="E167" s="69"/>
      <c r="F167" s="69"/>
    </row>
    <row r="168" spans="5:6" ht="10.5">
      <c r="E168" s="71"/>
      <c r="F168" s="71"/>
    </row>
    <row r="169" spans="5:6" ht="10.5">
      <c r="E169" s="71"/>
      <c r="F169" s="71"/>
    </row>
    <row r="170" spans="5:6" ht="10.5">
      <c r="E170" s="69"/>
      <c r="F170" s="69"/>
    </row>
    <row r="171" spans="5:6" ht="10.5">
      <c r="E171" s="71"/>
      <c r="F171" s="71"/>
    </row>
    <row r="172" spans="5:6" ht="10.5">
      <c r="E172" s="71"/>
      <c r="F172" s="71"/>
    </row>
    <row r="173" spans="5:6" ht="10.5">
      <c r="E173" s="69"/>
      <c r="F173" s="69"/>
    </row>
    <row r="174" spans="5:6" ht="10.5">
      <c r="E174" s="70"/>
      <c r="F174" s="70"/>
    </row>
    <row r="175" spans="5:6" ht="10.5">
      <c r="E175" s="70"/>
      <c r="F175" s="70"/>
    </row>
    <row r="176" spans="5:6" ht="10.5">
      <c r="E176" s="70"/>
      <c r="F176" s="70"/>
    </row>
    <row r="177" spans="5:6" ht="10.5">
      <c r="E177" s="70"/>
      <c r="F177" s="70"/>
    </row>
    <row r="178" spans="5:6" ht="10.5">
      <c r="E178" s="70"/>
      <c r="F178" s="70"/>
    </row>
    <row r="179" spans="5:6" ht="10.5">
      <c r="E179" s="71"/>
      <c r="F179" s="71"/>
    </row>
    <row r="180" spans="5:6" ht="10.5">
      <c r="E180" s="70"/>
      <c r="F180" s="70"/>
    </row>
    <row r="181" spans="5:6" ht="10.5">
      <c r="E181" s="70"/>
      <c r="F181" s="70"/>
    </row>
    <row r="182" spans="5:6" ht="10.5">
      <c r="E182" s="70"/>
      <c r="F182" s="70"/>
    </row>
    <row r="183" spans="5:6" ht="10.5">
      <c r="E183" s="70"/>
      <c r="F183" s="70"/>
    </row>
    <row r="184" spans="5:6" ht="10.5">
      <c r="E184" s="70"/>
      <c r="F184" s="70"/>
    </row>
    <row r="185" spans="5:6" ht="10.5">
      <c r="E185" s="70"/>
      <c r="F185" s="70"/>
    </row>
    <row r="186" spans="5:6" ht="10.5">
      <c r="E186" s="70"/>
      <c r="F186" s="70"/>
    </row>
    <row r="187" spans="5:6" ht="10.5">
      <c r="E187" s="70"/>
      <c r="F187" s="70"/>
    </row>
    <row r="188" spans="5:6" ht="10.5">
      <c r="E188" s="70"/>
      <c r="F188" s="70"/>
    </row>
    <row r="189" spans="5:6" ht="10.5">
      <c r="E189" s="70"/>
      <c r="F189" s="70"/>
    </row>
    <row r="190" spans="5:6" ht="10.5">
      <c r="E190" s="70"/>
      <c r="F190" s="70"/>
    </row>
    <row r="191" spans="5:6" ht="10.5">
      <c r="E191" s="70"/>
      <c r="F191" s="70"/>
    </row>
    <row r="192" spans="5:6" ht="10.5">
      <c r="E192" s="70"/>
      <c r="F192" s="70"/>
    </row>
    <row r="193" spans="5:6" ht="10.5">
      <c r="E193" s="70"/>
      <c r="F193" s="70"/>
    </row>
    <row r="194" spans="5:6" ht="10.5">
      <c r="E194" s="69"/>
      <c r="F194" s="69"/>
    </row>
    <row r="195" spans="5:6" ht="10.5">
      <c r="E195" s="69"/>
      <c r="F195" s="69"/>
    </row>
    <row r="196" spans="5:6" ht="10.5">
      <c r="E196" s="70"/>
      <c r="F196" s="70"/>
    </row>
    <row r="197" spans="5:6" ht="10.5">
      <c r="E197" s="70"/>
      <c r="F197" s="70"/>
    </row>
    <row r="198" spans="5:6" ht="10.5">
      <c r="E198" s="70"/>
      <c r="F198" s="70"/>
    </row>
    <row r="199" spans="5:6" ht="10.5">
      <c r="E199" s="70"/>
      <c r="F199" s="70"/>
    </row>
    <row r="200" spans="5:6" ht="10.5">
      <c r="E200" s="70"/>
      <c r="F200" s="70"/>
    </row>
    <row r="201" spans="5:6" ht="10.5">
      <c r="E201" s="70"/>
      <c r="F201" s="70"/>
    </row>
    <row r="202" spans="5:6" ht="10.5">
      <c r="E202" s="70"/>
      <c r="F202" s="70"/>
    </row>
    <row r="203" spans="5:6" ht="10.5">
      <c r="E203" s="70"/>
      <c r="F203" s="70"/>
    </row>
    <row r="204" spans="5:6" ht="10.5">
      <c r="E204" s="70"/>
      <c r="F204" s="70"/>
    </row>
    <row r="205" spans="5:6" ht="10.5">
      <c r="E205" s="70"/>
      <c r="F205" s="70"/>
    </row>
    <row r="206" spans="5:6" ht="10.5">
      <c r="E206" s="70"/>
      <c r="F206" s="70"/>
    </row>
    <row r="207" spans="5:6" ht="10.5">
      <c r="E207" s="70"/>
      <c r="F207" s="70"/>
    </row>
    <row r="208" spans="5:6" ht="10.5">
      <c r="E208" s="70"/>
      <c r="F208" s="70"/>
    </row>
    <row r="209" spans="5:6" ht="10.5">
      <c r="E209" s="70"/>
      <c r="F209" s="70"/>
    </row>
    <row r="210" spans="5:6" ht="10.5">
      <c r="E210" s="70"/>
      <c r="F210" s="70"/>
    </row>
    <row r="211" spans="5:6" ht="10.5">
      <c r="E211" s="70"/>
      <c r="F211" s="70"/>
    </row>
    <row r="212" spans="5:6" ht="10.5">
      <c r="E212" s="70"/>
      <c r="F212" s="70"/>
    </row>
    <row r="213" spans="5:6" ht="10.5">
      <c r="E213" s="70"/>
      <c r="F213" s="70"/>
    </row>
    <row r="214" spans="5:6" ht="10.5">
      <c r="E214" s="70"/>
      <c r="F214" s="70"/>
    </row>
    <row r="215" spans="5:6" ht="10.5">
      <c r="E215" s="70"/>
      <c r="F215" s="70"/>
    </row>
    <row r="216" spans="5:6" ht="10.5">
      <c r="E216" s="70"/>
      <c r="F216" s="70"/>
    </row>
    <row r="217" spans="5:6" ht="10.5">
      <c r="E217" s="70"/>
      <c r="F217" s="70"/>
    </row>
    <row r="218" spans="5:6" ht="10.5">
      <c r="E218" s="70"/>
      <c r="F218" s="70"/>
    </row>
    <row r="219" spans="5:6" ht="10.5">
      <c r="E219" s="70"/>
      <c r="F219" s="70"/>
    </row>
    <row r="220" spans="5:6" ht="10.5">
      <c r="E220" s="70"/>
      <c r="F220" s="70"/>
    </row>
    <row r="221" spans="5:6" ht="10.5">
      <c r="E221" s="71"/>
      <c r="F221" s="71"/>
    </row>
    <row r="222" spans="5:6" ht="10.5">
      <c r="E222" s="71"/>
      <c r="F222" s="71"/>
    </row>
    <row r="223" spans="5:6" ht="10.5">
      <c r="E223" s="71"/>
      <c r="F223" s="71"/>
    </row>
    <row r="224" spans="5:6" ht="10.5">
      <c r="E224" s="70"/>
      <c r="F224" s="70"/>
    </row>
    <row r="225" spans="5:6" ht="10.5">
      <c r="E225" s="71"/>
      <c r="F225" s="71"/>
    </row>
    <row r="226" spans="5:6" ht="10.5">
      <c r="E226" s="70"/>
      <c r="F226" s="70"/>
    </row>
    <row r="227" spans="5:6" ht="10.5">
      <c r="E227" s="70"/>
      <c r="F227" s="70"/>
    </row>
    <row r="228" spans="5:6" ht="10.5">
      <c r="E228" s="70"/>
      <c r="F228" s="70"/>
    </row>
    <row r="229" spans="5:6" ht="10.5">
      <c r="E229" s="69"/>
      <c r="F229" s="69"/>
    </row>
    <row r="230" spans="5:6" ht="10.5">
      <c r="E230" s="71"/>
      <c r="F230" s="71"/>
    </row>
    <row r="231" spans="5:6" ht="10.5">
      <c r="E231" s="71"/>
      <c r="F231" s="71"/>
    </row>
    <row r="232" spans="5:6" ht="10.5">
      <c r="E232" s="70"/>
      <c r="F232" s="70"/>
    </row>
    <row r="233" spans="5:6" ht="10.5">
      <c r="E233" s="70"/>
      <c r="F233" s="70"/>
    </row>
    <row r="234" spans="5:6" ht="10.5">
      <c r="E234" s="70"/>
      <c r="F234" s="70"/>
    </row>
    <row r="235" spans="5:6" ht="10.5">
      <c r="E235" s="70"/>
      <c r="F235" s="70"/>
    </row>
    <row r="236" spans="5:6" ht="10.5">
      <c r="E236" s="70"/>
      <c r="F236" s="70"/>
    </row>
    <row r="237" spans="5:6" ht="10.5">
      <c r="E237" s="70"/>
      <c r="F237" s="70"/>
    </row>
    <row r="238" spans="5:6" ht="10.5">
      <c r="E238" s="70"/>
      <c r="F238" s="70"/>
    </row>
    <row r="239" spans="5:6" ht="10.5">
      <c r="E239" s="70"/>
      <c r="F239" s="70"/>
    </row>
    <row r="240" spans="5:6" ht="10.5">
      <c r="E240" s="70"/>
      <c r="F240" s="70"/>
    </row>
    <row r="241" spans="5:6" ht="10.5">
      <c r="E241" s="70"/>
      <c r="F241" s="70"/>
    </row>
    <row r="242" spans="5:6" ht="10.5">
      <c r="E242" s="70"/>
      <c r="F242" s="70"/>
    </row>
    <row r="243" spans="5:6" ht="10.5">
      <c r="E243" s="70"/>
      <c r="F243" s="70"/>
    </row>
    <row r="244" spans="5:6" ht="10.5">
      <c r="E244" s="70"/>
      <c r="F244" s="70"/>
    </row>
    <row r="245" spans="5:6" ht="10.5">
      <c r="E245" s="70"/>
      <c r="F245" s="70"/>
    </row>
    <row r="246" spans="5:6" ht="10.5">
      <c r="E246" s="70"/>
      <c r="F246" s="70"/>
    </row>
    <row r="247" spans="5:6" ht="10.5">
      <c r="E247" s="70"/>
      <c r="F247" s="70"/>
    </row>
    <row r="248" spans="5:6" ht="10.5">
      <c r="E248" s="70"/>
      <c r="F248" s="70"/>
    </row>
    <row r="249" spans="5:6" ht="10.5">
      <c r="E249" s="70"/>
      <c r="F249" s="70"/>
    </row>
    <row r="250" spans="5:6" ht="10.5">
      <c r="E250" s="70"/>
      <c r="F250" s="70"/>
    </row>
    <row r="251" spans="5:6" ht="10.5">
      <c r="E251" s="70"/>
      <c r="F251" s="70"/>
    </row>
    <row r="252" spans="5:6" ht="10.5">
      <c r="E252" s="70"/>
      <c r="F252" s="70"/>
    </row>
    <row r="253" spans="5:6" ht="10.5">
      <c r="E253" s="70"/>
      <c r="F253" s="70"/>
    </row>
    <row r="254" spans="5:6" ht="10.5">
      <c r="E254" s="70"/>
      <c r="F254" s="70"/>
    </row>
    <row r="255" spans="5:6" ht="10.5">
      <c r="E255" s="70"/>
      <c r="F255" s="70"/>
    </row>
    <row r="256" spans="5:6" ht="10.5">
      <c r="E256" s="70"/>
      <c r="F256" s="70"/>
    </row>
    <row r="257" spans="5:6" ht="10.5">
      <c r="E257" s="70"/>
      <c r="F257" s="70"/>
    </row>
    <row r="258" spans="5:6" ht="10.5">
      <c r="E258" s="70"/>
      <c r="F258" s="70"/>
    </row>
    <row r="259" spans="5:6" ht="10.5">
      <c r="E259" s="70"/>
      <c r="F259" s="70"/>
    </row>
    <row r="260" spans="5:6" ht="10.5">
      <c r="E260" s="70"/>
      <c r="F260" s="70"/>
    </row>
    <row r="261" spans="5:6" ht="10.5">
      <c r="E261" s="70"/>
      <c r="F261" s="70"/>
    </row>
    <row r="262" spans="5:6" ht="10.5">
      <c r="E262" s="70"/>
      <c r="F262" s="70"/>
    </row>
    <row r="263" spans="5:6" ht="10.5">
      <c r="E263" s="70"/>
      <c r="F263" s="70"/>
    </row>
    <row r="264" spans="5:6" ht="10.5">
      <c r="E264" s="70"/>
      <c r="F264" s="70"/>
    </row>
    <row r="265" spans="5:6" ht="10.5">
      <c r="E265" s="70"/>
      <c r="F265" s="70"/>
    </row>
    <row r="266" spans="5:6" ht="10.5">
      <c r="E266" s="70"/>
      <c r="F266" s="70"/>
    </row>
    <row r="267" spans="5:6" ht="10.5">
      <c r="E267" s="70"/>
      <c r="F267" s="70"/>
    </row>
    <row r="268" spans="5:6" ht="10.5">
      <c r="E268" s="70"/>
      <c r="F268" s="70"/>
    </row>
    <row r="269" spans="5:6" ht="10.5">
      <c r="E269" s="70"/>
      <c r="F269" s="70"/>
    </row>
    <row r="270" spans="5:6" ht="10.5">
      <c r="E270" s="70"/>
      <c r="F270" s="70"/>
    </row>
    <row r="271" spans="5:6" ht="10.5">
      <c r="E271" s="70"/>
      <c r="F271" s="70"/>
    </row>
    <row r="272" spans="5:6" ht="10.5">
      <c r="E272" s="70"/>
      <c r="F272" s="70"/>
    </row>
    <row r="273" spans="5:6" ht="10.5">
      <c r="E273" s="71"/>
      <c r="F273" s="71"/>
    </row>
    <row r="274" spans="5:6" ht="10.5">
      <c r="E274" s="71"/>
      <c r="F274" s="71"/>
    </row>
    <row r="275" spans="5:6" ht="10.5">
      <c r="E275" s="70"/>
      <c r="F275" s="70"/>
    </row>
    <row r="276" spans="5:6" ht="10.5">
      <c r="E276" s="70"/>
      <c r="F276" s="70"/>
    </row>
    <row r="277" spans="5:6" ht="10.5">
      <c r="E277" s="70"/>
      <c r="F277" s="70"/>
    </row>
    <row r="278" spans="5:6" ht="10.5">
      <c r="E278" s="70"/>
      <c r="F278" s="70"/>
    </row>
    <row r="279" spans="5:6" ht="10.5">
      <c r="E279" s="70"/>
      <c r="F279" s="70"/>
    </row>
    <row r="280" spans="5:6" ht="10.5">
      <c r="E280" s="70"/>
      <c r="F280" s="70"/>
    </row>
    <row r="281" spans="5:6" ht="10.5">
      <c r="E281" s="70"/>
      <c r="F281" s="70"/>
    </row>
    <row r="282" spans="5:6" ht="10.5">
      <c r="E282" s="69"/>
      <c r="F282" s="69"/>
    </row>
    <row r="283" spans="5:6" ht="10.5">
      <c r="E283" s="70"/>
      <c r="F283" s="70"/>
    </row>
    <row r="284" spans="5:6" ht="10.5">
      <c r="E284" s="70"/>
      <c r="F284" s="70"/>
    </row>
    <row r="285" spans="5:6" ht="10.5">
      <c r="E285" s="70"/>
      <c r="F285" s="70"/>
    </row>
    <row r="286" spans="5:6" ht="10.5">
      <c r="E286" s="69"/>
      <c r="F286" s="69"/>
    </row>
    <row r="287" spans="5:6" ht="10.5">
      <c r="E287" s="70"/>
      <c r="F287" s="70"/>
    </row>
    <row r="288" spans="5:6" ht="10.5">
      <c r="E288" s="70"/>
      <c r="F288" s="70"/>
    </row>
    <row r="289" spans="5:6" ht="10.5">
      <c r="E289" s="70"/>
      <c r="F289" s="70"/>
    </row>
    <row r="290" spans="5:6" ht="10.5">
      <c r="E290" s="71"/>
      <c r="F290" s="71"/>
    </row>
    <row r="291" spans="5:6" ht="10.5">
      <c r="E291" s="70"/>
      <c r="F291" s="70"/>
    </row>
    <row r="292" spans="5:6" ht="10.5">
      <c r="E292" s="70"/>
      <c r="F292" s="70"/>
    </row>
    <row r="293" spans="5:6" ht="10.5">
      <c r="E293" s="70"/>
      <c r="F293" s="70"/>
    </row>
    <row r="294" spans="5:6" ht="10.5">
      <c r="E294" s="70"/>
      <c r="F294" s="70"/>
    </row>
    <row r="295" spans="5:6" ht="10.5">
      <c r="E295" s="70"/>
      <c r="F295" s="70"/>
    </row>
    <row r="296" spans="5:6" ht="10.5">
      <c r="E296" s="70"/>
      <c r="F296" s="70"/>
    </row>
    <row r="297" spans="5:6" ht="10.5">
      <c r="E297" s="70"/>
      <c r="F297" s="70"/>
    </row>
    <row r="298" spans="5:6" ht="10.5">
      <c r="E298" s="70"/>
      <c r="F298" s="70"/>
    </row>
    <row r="299" spans="5:6" ht="10.5">
      <c r="E299" s="70"/>
      <c r="F299" s="70"/>
    </row>
    <row r="300" spans="5:6" ht="10.5">
      <c r="E300" s="70"/>
      <c r="F300" s="70"/>
    </row>
    <row r="301" spans="5:6" ht="10.5">
      <c r="E301" s="70"/>
      <c r="F301" s="70"/>
    </row>
    <row r="302" spans="5:6" ht="10.5">
      <c r="E302" s="70"/>
      <c r="F302" s="70"/>
    </row>
    <row r="303" spans="5:6" ht="10.5">
      <c r="E303" s="70"/>
      <c r="F303" s="70"/>
    </row>
    <row r="304" spans="5:6" ht="10.5">
      <c r="E304" s="70"/>
      <c r="F304" s="70"/>
    </row>
    <row r="305" spans="5:6" ht="10.5">
      <c r="E305" s="70"/>
      <c r="F305" s="70"/>
    </row>
    <row r="306" spans="5:6" ht="10.5">
      <c r="E306" s="70"/>
      <c r="F306" s="70"/>
    </row>
    <row r="307" spans="5:6" ht="10.5">
      <c r="E307" s="70"/>
      <c r="F307" s="70"/>
    </row>
    <row r="308" spans="5:6" ht="10.5">
      <c r="E308" s="70"/>
      <c r="F308" s="70"/>
    </row>
    <row r="309" spans="5:6" ht="10.5">
      <c r="E309" s="71"/>
      <c r="F309" s="71"/>
    </row>
    <row r="310" spans="5:6" ht="10.5">
      <c r="E310" s="71"/>
      <c r="F310" s="71"/>
    </row>
    <row r="311" spans="5:6" ht="10.5">
      <c r="E311" s="70"/>
      <c r="F311" s="70"/>
    </row>
    <row r="312" spans="5:6" ht="10.5">
      <c r="E312" s="71"/>
      <c r="F312" s="71"/>
    </row>
    <row r="313" spans="5:6" ht="10.5">
      <c r="E313" s="71"/>
      <c r="F313" s="71"/>
    </row>
    <row r="314" spans="5:6" ht="10.5">
      <c r="E314" s="69"/>
      <c r="F314" s="69"/>
    </row>
    <row r="315" spans="5:6" ht="10.5">
      <c r="E315" s="70"/>
      <c r="F315" s="70"/>
    </row>
    <row r="316" spans="5:6" ht="10.5">
      <c r="E316" s="69"/>
      <c r="F316" s="69"/>
    </row>
    <row r="317" spans="5:6" ht="10.5">
      <c r="E317" s="71"/>
      <c r="F317" s="71"/>
    </row>
    <row r="318" spans="5:6" ht="10.5">
      <c r="E318" s="70"/>
      <c r="F318" s="70"/>
    </row>
    <row r="319" spans="5:6" ht="10.5">
      <c r="E319" s="70"/>
      <c r="F319" s="70"/>
    </row>
    <row r="320" spans="5:6" ht="10.5">
      <c r="E320" s="70"/>
      <c r="F320" s="70"/>
    </row>
    <row r="321" spans="5:6" ht="10.5">
      <c r="E321" s="70"/>
      <c r="F321" s="70"/>
    </row>
    <row r="322" spans="5:6" ht="10.5">
      <c r="E322" s="70"/>
      <c r="F322" s="70"/>
    </row>
    <row r="323" spans="5:6" ht="10.5">
      <c r="E323" s="70"/>
      <c r="F323" s="70"/>
    </row>
    <row r="324" spans="5:6" ht="10.5">
      <c r="E324" s="70"/>
      <c r="F324" s="70"/>
    </row>
    <row r="325" spans="5:6" ht="10.5">
      <c r="E325" s="70"/>
      <c r="F325" s="70"/>
    </row>
    <row r="326" spans="5:6" ht="10.5">
      <c r="E326" s="70"/>
      <c r="F326" s="70"/>
    </row>
    <row r="327" spans="5:6" ht="10.5">
      <c r="E327" s="70"/>
      <c r="F327" s="70"/>
    </row>
    <row r="328" spans="5:6" ht="10.5">
      <c r="E328" s="70"/>
      <c r="F328" s="70"/>
    </row>
    <row r="329" spans="5:6" ht="10.5">
      <c r="E329" s="70"/>
      <c r="F329" s="70"/>
    </row>
    <row r="330" spans="5:6" ht="10.5">
      <c r="E330" s="70"/>
      <c r="F330" s="70"/>
    </row>
    <row r="331" spans="5:6" ht="10.5">
      <c r="E331" s="70"/>
      <c r="F331" s="70"/>
    </row>
    <row r="332" spans="5:6" ht="10.5">
      <c r="E332" s="70"/>
      <c r="F332" s="70"/>
    </row>
    <row r="333" spans="5:6" ht="10.5">
      <c r="E333" s="70"/>
      <c r="F333" s="70"/>
    </row>
    <row r="334" spans="5:6" ht="10.5">
      <c r="E334" s="70"/>
      <c r="F334" s="70"/>
    </row>
    <row r="335" spans="5:6" ht="10.5">
      <c r="E335" s="70"/>
      <c r="F335" s="70"/>
    </row>
    <row r="336" spans="5:6" ht="10.5">
      <c r="E336" s="70"/>
      <c r="F336" s="70"/>
    </row>
    <row r="337" spans="5:6" ht="10.5">
      <c r="E337" s="70"/>
      <c r="F337" s="70"/>
    </row>
    <row r="338" spans="5:6" ht="10.5">
      <c r="E338" s="70"/>
      <c r="F338" s="70"/>
    </row>
    <row r="339" spans="5:6" ht="10.5">
      <c r="E339" s="70"/>
      <c r="F339" s="70"/>
    </row>
    <row r="340" spans="5:6" ht="10.5">
      <c r="E340" s="70"/>
      <c r="F340" s="70"/>
    </row>
    <row r="341" spans="5:6" ht="10.5">
      <c r="E341" s="70"/>
      <c r="F341" s="70"/>
    </row>
    <row r="342" spans="5:6" ht="10.5">
      <c r="E342" s="70"/>
      <c r="F342" s="70"/>
    </row>
    <row r="343" spans="5:6" ht="10.5">
      <c r="E343" s="70"/>
      <c r="F343" s="70"/>
    </row>
    <row r="344" spans="5:6" ht="10.5">
      <c r="E344" s="70"/>
      <c r="F344" s="70"/>
    </row>
    <row r="345" spans="5:6" ht="10.5">
      <c r="E345" s="70"/>
      <c r="F345" s="70"/>
    </row>
    <row r="346" spans="5:6" ht="10.5">
      <c r="E346" s="70"/>
      <c r="F346" s="70"/>
    </row>
    <row r="347" spans="5:6" ht="10.5">
      <c r="E347" s="70"/>
      <c r="F347" s="70"/>
    </row>
    <row r="348" spans="5:6" ht="10.5">
      <c r="E348" s="70"/>
      <c r="F348" s="70"/>
    </row>
    <row r="349" spans="5:6" ht="10.5">
      <c r="E349" s="70"/>
      <c r="F349" s="70"/>
    </row>
    <row r="350" spans="5:6" ht="10.5">
      <c r="E350" s="70"/>
      <c r="F350" s="70"/>
    </row>
    <row r="351" spans="5:6" ht="10.5">
      <c r="E351" s="70"/>
      <c r="F351" s="70"/>
    </row>
    <row r="352" spans="5:6" ht="10.5">
      <c r="E352" s="70"/>
      <c r="F352" s="70"/>
    </row>
    <row r="353" spans="5:6" ht="10.5">
      <c r="E353" s="70"/>
      <c r="F353" s="70"/>
    </row>
    <row r="354" spans="5:6" ht="10.5">
      <c r="E354" s="70"/>
      <c r="F354" s="70"/>
    </row>
    <row r="355" spans="5:6" ht="10.5">
      <c r="E355" s="70"/>
      <c r="F355" s="70"/>
    </row>
    <row r="356" spans="5:6" ht="10.5">
      <c r="E356" s="70"/>
      <c r="F356" s="70"/>
    </row>
    <row r="357" spans="5:6" ht="10.5">
      <c r="E357" s="70"/>
      <c r="F357" s="70"/>
    </row>
    <row r="358" spans="5:6" ht="10.5">
      <c r="E358" s="70"/>
      <c r="F358" s="70"/>
    </row>
    <row r="359" spans="5:6" ht="10.5">
      <c r="E359" s="70"/>
      <c r="F359" s="70"/>
    </row>
    <row r="360" spans="5:6" ht="10.5">
      <c r="E360" s="70"/>
      <c r="F360" s="70"/>
    </row>
    <row r="361" spans="5:6" ht="10.5">
      <c r="E361" s="70"/>
      <c r="F361" s="70"/>
    </row>
    <row r="362" spans="5:6" ht="10.5">
      <c r="E362" s="70"/>
      <c r="F362" s="70"/>
    </row>
    <row r="363" spans="5:6" ht="10.5">
      <c r="E363" s="70"/>
      <c r="F363" s="70"/>
    </row>
    <row r="364" spans="5:6" ht="10.5">
      <c r="E364" s="70"/>
      <c r="F364" s="70"/>
    </row>
    <row r="365" spans="5:6" ht="10.5">
      <c r="E365" s="70"/>
      <c r="F365" s="70"/>
    </row>
  </sheetData>
  <sheetProtection/>
  <autoFilter ref="C2:BE76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2024-05-06T12:47:54Z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